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c8c9cb4804a3ad/Desktop/PTO/"/>
    </mc:Choice>
  </mc:AlternateContent>
  <xr:revisionPtr revIDLastSave="0" documentId="8_{D7D02C36-AE40-4458-B0F2-14AC070FEF29}" xr6:coauthVersionLast="46" xr6:coauthVersionMax="46" xr10:uidLastSave="{00000000-0000-0000-0000-000000000000}"/>
  <bookViews>
    <workbookView xWindow="-110" yWindow="-110" windowWidth="19420" windowHeight="10420"/>
  </bookViews>
  <sheets>
    <sheet name="Budget 21-22" sheetId="11" r:id="rId1"/>
    <sheet name="Budget 20-21" sheetId="10" r:id="rId2"/>
    <sheet name="Budget 2019-20" sheetId="9" r:id="rId3"/>
    <sheet name="Budget 2018-19" sheetId="8" r:id="rId4"/>
    <sheet name=" Budget 2017-18" sheetId="7" r:id="rId5"/>
    <sheet name="Actuals" sheetId="2" r:id="rId6"/>
    <sheet name="Sheet1" sheetId="4" r:id="rId7"/>
    <sheet name="yearbook" sheetId="5" r:id="rId8"/>
  </sheets>
  <definedNames>
    <definedName name="_xlnm.Print_Area" localSheetId="4">' Budget 2017-18'!$A$1:$L$74</definedName>
    <definedName name="_xlnm.Print_Area" localSheetId="5">Actuals!$A$3:$H$72</definedName>
    <definedName name="_xlnm.Print_Area" localSheetId="3">'Budget 2018-19'!$A$1:$M$69</definedName>
    <definedName name="_xlnm.Print_Area" localSheetId="2">'Budget 2019-20'!$A$1:$M$69</definedName>
    <definedName name="_xlnm.Print_Area" localSheetId="1">'Budget 20-21'!$A$1:$M$69</definedName>
    <definedName name="_xlnm.Print_Area" localSheetId="0">'Budget 21-22'!$A$1:$N$69</definedName>
    <definedName name="_xlnm.Print_Area" localSheetId="7">yearbook!$A$1:$L$13</definedName>
    <definedName name="_xlnm.Print_Titles" localSheetId="4">' Budget 2017-18'!$1:$5</definedName>
    <definedName name="_xlnm.Print_Titles" localSheetId="5">Actuals!$1:$4</definedName>
    <definedName name="_xlnm.Print_Titles" localSheetId="3">'Budget 2018-19'!$1:$5</definedName>
    <definedName name="_xlnm.Print_Titles" localSheetId="2">'Budget 2019-20'!$1:$5</definedName>
    <definedName name="_xlnm.Print_Titles" localSheetId="1">'Budget 20-21'!$1:$5</definedName>
    <definedName name="_xlnm.Print_Titles" localSheetId="0">'Budget 21-22'!$1:$5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1" l="1"/>
  <c r="J67" i="11"/>
  <c r="J22" i="11"/>
  <c r="C73" i="11"/>
  <c r="L67" i="11"/>
  <c r="L68" i="11"/>
  <c r="C45" i="11"/>
  <c r="P44" i="11"/>
  <c r="P67" i="11"/>
  <c r="O44" i="11"/>
  <c r="O67" i="11"/>
  <c r="O68" i="11"/>
  <c r="M75" i="11"/>
  <c r="N44" i="11"/>
  <c r="M44" i="11"/>
  <c r="L44" i="11"/>
  <c r="K44" i="11"/>
  <c r="K67" i="11"/>
  <c r="G44" i="11"/>
  <c r="G67" i="11"/>
  <c r="N42" i="11"/>
  <c r="N67" i="11"/>
  <c r="L42" i="11"/>
  <c r="O41" i="11"/>
  <c r="N41" i="11"/>
  <c r="M41" i="11"/>
  <c r="M67" i="11"/>
  <c r="C36" i="11"/>
  <c r="C68" i="11"/>
  <c r="C69" i="11"/>
  <c r="C76" i="11"/>
  <c r="P22" i="11"/>
  <c r="P68" i="11"/>
  <c r="N75" i="11"/>
  <c r="O22" i="11"/>
  <c r="N22" i="11"/>
  <c r="N68" i="11"/>
  <c r="L75" i="11"/>
  <c r="M22" i="11"/>
  <c r="M68" i="11"/>
  <c r="K75" i="11"/>
  <c r="L22" i="11"/>
  <c r="K22" i="11"/>
  <c r="G22" i="11"/>
  <c r="G68" i="11"/>
  <c r="G75" i="11"/>
  <c r="C22" i="11"/>
  <c r="O8" i="11"/>
  <c r="M8" i="11"/>
  <c r="J44" i="10"/>
  <c r="J67" i="10"/>
  <c r="J22" i="10"/>
  <c r="C73" i="10"/>
  <c r="G67" i="10"/>
  <c r="C45" i="10"/>
  <c r="O44" i="10"/>
  <c r="O67" i="10"/>
  <c r="N44" i="10"/>
  <c r="M44" i="10"/>
  <c r="L44" i="10"/>
  <c r="K44" i="10"/>
  <c r="G44" i="10"/>
  <c r="M42" i="10"/>
  <c r="K42" i="10"/>
  <c r="N41" i="10"/>
  <c r="N67" i="10"/>
  <c r="M41" i="10"/>
  <c r="L41" i="10"/>
  <c r="C36" i="10"/>
  <c r="C68" i="10"/>
  <c r="O22" i="10"/>
  <c r="M22" i="10"/>
  <c r="K22" i="10"/>
  <c r="G22" i="10"/>
  <c r="C22" i="10"/>
  <c r="N8" i="10"/>
  <c r="N22" i="10"/>
  <c r="L8" i="10"/>
  <c r="L22" i="10"/>
  <c r="J44" i="9"/>
  <c r="J42" i="9"/>
  <c r="J67" i="9"/>
  <c r="J22" i="9"/>
  <c r="J68" i="9"/>
  <c r="C73" i="9"/>
  <c r="C45" i="9"/>
  <c r="N44" i="9"/>
  <c r="N67" i="9"/>
  <c r="M44" i="9"/>
  <c r="L44" i="9"/>
  <c r="K44" i="9"/>
  <c r="G44" i="9"/>
  <c r="G67" i="9"/>
  <c r="G68" i="9"/>
  <c r="G75" i="9"/>
  <c r="L42" i="9"/>
  <c r="M41" i="9"/>
  <c r="L41" i="9"/>
  <c r="L67" i="9"/>
  <c r="K41" i="9"/>
  <c r="K67" i="9"/>
  <c r="C36" i="9"/>
  <c r="C68" i="9"/>
  <c r="C69" i="9"/>
  <c r="C76" i="9"/>
  <c r="N22" i="9"/>
  <c r="L22" i="9"/>
  <c r="G22" i="9"/>
  <c r="C22" i="9"/>
  <c r="M8" i="9"/>
  <c r="M22" i="9"/>
  <c r="K8" i="9"/>
  <c r="K22" i="9"/>
  <c r="K68" i="9"/>
  <c r="J75" i="9"/>
  <c r="G67" i="8"/>
  <c r="G44" i="8"/>
  <c r="G42" i="8"/>
  <c r="J44" i="8"/>
  <c r="J41" i="8"/>
  <c r="J67" i="8"/>
  <c r="J8" i="8"/>
  <c r="J22" i="8"/>
  <c r="J68" i="8"/>
  <c r="J75" i="8"/>
  <c r="C73" i="8"/>
  <c r="C76" i="8"/>
  <c r="C45" i="8"/>
  <c r="M44" i="8"/>
  <c r="M67" i="8"/>
  <c r="M68" i="8"/>
  <c r="M75" i="8"/>
  <c r="L44" i="8"/>
  <c r="K44" i="8"/>
  <c r="K42" i="8"/>
  <c r="K67" i="8"/>
  <c r="K68" i="8"/>
  <c r="K75" i="8"/>
  <c r="L41" i="8"/>
  <c r="L67" i="8"/>
  <c r="K41" i="8"/>
  <c r="C36" i="8"/>
  <c r="C68" i="8"/>
  <c r="C69" i="8"/>
  <c r="M22" i="8"/>
  <c r="K22" i="8"/>
  <c r="C22" i="8"/>
  <c r="L8" i="8"/>
  <c r="L22" i="8"/>
  <c r="L68" i="8"/>
  <c r="L75" i="8"/>
  <c r="G22" i="8"/>
  <c r="G68" i="8"/>
  <c r="G75" i="8"/>
  <c r="G70" i="2"/>
  <c r="G73" i="2"/>
  <c r="F73" i="2"/>
  <c r="E73" i="2"/>
  <c r="D73" i="2"/>
  <c r="C73" i="2"/>
  <c r="B73" i="2"/>
  <c r="H68" i="2"/>
  <c r="H70" i="2"/>
  <c r="H27" i="2"/>
  <c r="H28" i="2"/>
  <c r="G46" i="7"/>
  <c r="G72" i="7"/>
  <c r="M7" i="5"/>
  <c r="M9" i="5"/>
  <c r="F68" i="2"/>
  <c r="D69" i="2"/>
  <c r="J49" i="7"/>
  <c r="J47" i="7"/>
  <c r="J46" i="7"/>
  <c r="J72" i="7"/>
  <c r="J73" i="7"/>
  <c r="J80" i="7"/>
  <c r="J27" i="7"/>
  <c r="G49" i="7"/>
  <c r="G8" i="7"/>
  <c r="G27" i="7"/>
  <c r="G73" i="7"/>
  <c r="G80" i="7"/>
  <c r="G28" i="2"/>
  <c r="G72" i="2"/>
  <c r="F41" i="2"/>
  <c r="F70" i="2"/>
  <c r="F72" i="2"/>
  <c r="B11" i="4"/>
  <c r="C11" i="4"/>
  <c r="K49" i="7"/>
  <c r="K46" i="7"/>
  <c r="K72" i="7"/>
  <c r="K8" i="7"/>
  <c r="K27" i="7"/>
  <c r="K73" i="7"/>
  <c r="K80" i="7"/>
  <c r="L27" i="7"/>
  <c r="L73" i="7"/>
  <c r="L80" i="7"/>
  <c r="L49" i="7"/>
  <c r="L72" i="7"/>
  <c r="C78" i="7"/>
  <c r="C50" i="7"/>
  <c r="C41" i="7"/>
  <c r="C73" i="7"/>
  <c r="C74" i="7"/>
  <c r="C81" i="7"/>
  <c r="C27" i="7"/>
  <c r="E47" i="2"/>
  <c r="E70" i="2"/>
  <c r="D7" i="5"/>
  <c r="D10" i="5"/>
  <c r="C10" i="5"/>
  <c r="E10" i="5"/>
  <c r="F10" i="5"/>
  <c r="G10" i="5"/>
  <c r="H10" i="5"/>
  <c r="I10" i="5"/>
  <c r="J10" i="5"/>
  <c r="K11" i="5"/>
  <c r="L11" i="5"/>
  <c r="H12" i="5"/>
  <c r="D6" i="2"/>
  <c r="D28" i="2"/>
  <c r="C28" i="2"/>
  <c r="B28" i="2"/>
  <c r="E24" i="2"/>
  <c r="E28" i="2"/>
  <c r="E72" i="2"/>
  <c r="C31" i="2"/>
  <c r="C70" i="2"/>
  <c r="B35" i="2"/>
  <c r="B70" i="2"/>
  <c r="B72" i="2"/>
  <c r="C35" i="2"/>
  <c r="D41" i="2"/>
  <c r="D70" i="2"/>
  <c r="D63" i="2"/>
  <c r="M67" i="9"/>
  <c r="M68" i="9"/>
  <c r="L75" i="9"/>
  <c r="H72" i="2"/>
  <c r="G68" i="10"/>
  <c r="G75" i="10"/>
  <c r="J68" i="10"/>
  <c r="L67" i="10"/>
  <c r="C69" i="10"/>
  <c r="C76" i="10"/>
  <c r="M67" i="10"/>
  <c r="M68" i="10"/>
  <c r="K75" i="10"/>
  <c r="K67" i="10"/>
  <c r="K68" i="10"/>
  <c r="N68" i="10"/>
  <c r="L75" i="10"/>
  <c r="O68" i="10"/>
  <c r="M75" i="10"/>
  <c r="L68" i="10"/>
  <c r="J75" i="10"/>
  <c r="C72" i="2"/>
  <c r="D72" i="2"/>
  <c r="L68" i="9"/>
  <c r="K75" i="9"/>
  <c r="N68" i="9"/>
  <c r="M75" i="9"/>
  <c r="K68" i="11"/>
  <c r="J68" i="11"/>
</calcChain>
</file>

<file path=xl/comments1.xml><?xml version="1.0" encoding="utf-8"?>
<comments xmlns="http://schemas.openxmlformats.org/spreadsheetml/2006/main">
  <authors>
    <author>Owner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long term bank error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in playground fund
not added in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in playground fund
not added in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carried over from previous hold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added during year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$228 over budget
+ carried over $163 from over budget previous years</t>
        </r>
      </text>
    </comment>
  </commentList>
</comments>
</file>

<file path=xl/sharedStrings.xml><?xml version="1.0" encoding="utf-8"?>
<sst xmlns="http://schemas.openxmlformats.org/spreadsheetml/2006/main" count="1103" uniqueCount="163">
  <si>
    <t>JogaThon</t>
  </si>
  <si>
    <t>Book Fairs</t>
  </si>
  <si>
    <t>Dismissal Pads</t>
  </si>
  <si>
    <t>Interest</t>
  </si>
  <si>
    <t>Directory</t>
  </si>
  <si>
    <t>Cultural Arts</t>
  </si>
  <si>
    <t>Field Trips</t>
  </si>
  <si>
    <t>Technology</t>
  </si>
  <si>
    <t>Field Day</t>
  </si>
  <si>
    <t>Office Supplies</t>
  </si>
  <si>
    <t>Math &amp; Science Night</t>
  </si>
  <si>
    <t>Geography Bee</t>
  </si>
  <si>
    <t>Total Expenses</t>
  </si>
  <si>
    <t>Tax Preparation</t>
  </si>
  <si>
    <t>Actual</t>
  </si>
  <si>
    <t>Phys Ed Program</t>
  </si>
  <si>
    <t>Art Program</t>
  </si>
  <si>
    <t>Donations</t>
  </si>
  <si>
    <t>BURGESS ELEMENTARY SCHOOL PTO</t>
  </si>
  <si>
    <t>2008-2009</t>
  </si>
  <si>
    <t>FUNDRAISERS/INCOME</t>
  </si>
  <si>
    <t xml:space="preserve">   raffle sales</t>
  </si>
  <si>
    <t>Total Fundraisers/Income</t>
  </si>
  <si>
    <t>EXPENSES</t>
  </si>
  <si>
    <t>Movie Night</t>
  </si>
  <si>
    <t>Music Program</t>
  </si>
  <si>
    <t>Reading Programs</t>
  </si>
  <si>
    <t xml:space="preserve">     Home Reading Bag</t>
  </si>
  <si>
    <t xml:space="preserve">     Author Visit</t>
  </si>
  <si>
    <t>Profit/(Loss)</t>
  </si>
  <si>
    <t>2nd grade Dino show</t>
  </si>
  <si>
    <t>6th grade Eqypt show</t>
  </si>
  <si>
    <t xml:space="preserve">     Read Across America/Dr. Seuss</t>
  </si>
  <si>
    <t>Teacher Appreciation</t>
  </si>
  <si>
    <t>General Hospitality</t>
  </si>
  <si>
    <t>6th grade Yearbook</t>
  </si>
  <si>
    <t>Connection newsletter</t>
  </si>
  <si>
    <t>5th grade New England Reptile</t>
  </si>
  <si>
    <t>Approved Budget Requests</t>
  </si>
  <si>
    <t xml:space="preserve">     Pre-school</t>
  </si>
  <si>
    <t xml:space="preserve">     Kindergarten</t>
  </si>
  <si>
    <t xml:space="preserve">     1st grade</t>
  </si>
  <si>
    <t xml:space="preserve">     2nd grade</t>
  </si>
  <si>
    <t xml:space="preserve">     3rd grade</t>
  </si>
  <si>
    <t xml:space="preserve">     4th grade</t>
  </si>
  <si>
    <t xml:space="preserve">     5th grade</t>
  </si>
  <si>
    <t xml:space="preserve">     Creative Pathways</t>
  </si>
  <si>
    <t>Total Field Trips</t>
  </si>
  <si>
    <t>BUDGET</t>
  </si>
  <si>
    <t>2006-2007</t>
  </si>
  <si>
    <t>2007-2008</t>
  </si>
  <si>
    <t>Art Fundraiser</t>
  </si>
  <si>
    <t>Dining Out Nights</t>
  </si>
  <si>
    <t>Open House</t>
  </si>
  <si>
    <t>Coffee Roasters</t>
  </si>
  <si>
    <t>Hood Sox Tops</t>
  </si>
  <si>
    <t>Shaws Receipts</t>
  </si>
  <si>
    <t>Refund from show</t>
  </si>
  <si>
    <t>Library books</t>
  </si>
  <si>
    <t>Total Family Fun Night</t>
  </si>
  <si>
    <t>Actual?</t>
  </si>
  <si>
    <t>2009-2010</t>
  </si>
  <si>
    <t>Proposed Budget</t>
  </si>
  <si>
    <t xml:space="preserve">   expenses</t>
  </si>
  <si>
    <t>Total Reading Programs</t>
  </si>
  <si>
    <t>Notes</t>
  </si>
  <si>
    <t>Teacher/Classroom Supplies</t>
  </si>
  <si>
    <t>Burgess Sportswear</t>
  </si>
  <si>
    <t>1st grade Butterflies</t>
  </si>
  <si>
    <t>Jazz Night</t>
  </si>
  <si>
    <t>2010-2011</t>
  </si>
  <si>
    <t>6th grade gift (agenda books)</t>
  </si>
  <si>
    <t>5th grade Spelling Bee</t>
  </si>
  <si>
    <t>2011-2012</t>
  </si>
  <si>
    <t>Insurance</t>
  </si>
  <si>
    <t>Fall Fundraiser/Jeannine's</t>
  </si>
  <si>
    <t>Family Fun Night/Brain Show</t>
  </si>
  <si>
    <t xml:space="preserve">   concessions</t>
  </si>
  <si>
    <t>Field Day (Cool treats)</t>
  </si>
  <si>
    <t xml:space="preserve">     Literacy Programs</t>
  </si>
  <si>
    <t>Sixth Grade Night/BBQ/Agendas</t>
  </si>
  <si>
    <t>2012-2013</t>
  </si>
  <si>
    <t>2012 - 2013 BUDGET</t>
  </si>
  <si>
    <t>4th grade - Mr. Haller</t>
  </si>
  <si>
    <t>Burgess Wear</t>
  </si>
  <si>
    <t>Band Field Trip</t>
  </si>
  <si>
    <t>2013-2014</t>
  </si>
  <si>
    <t xml:space="preserve"> Budget</t>
  </si>
  <si>
    <t>Box Tops</t>
  </si>
  <si>
    <t xml:space="preserve"> </t>
  </si>
  <si>
    <t>Pre-K Year End</t>
  </si>
  <si>
    <t>Stop and Shop</t>
  </si>
  <si>
    <t>stop and shop</t>
  </si>
  <si>
    <t xml:space="preserve">2013 ytd </t>
  </si>
  <si>
    <t>2014-2015</t>
  </si>
  <si>
    <t>Fall Fundraiser (Direct Donations)</t>
  </si>
  <si>
    <t>Pre-K Year End Celebration</t>
  </si>
  <si>
    <t xml:space="preserve">Heifer International Donation </t>
  </si>
  <si>
    <t>Proposed '2014 - 2015</t>
  </si>
  <si>
    <t>add nurse/nurses aids?</t>
  </si>
  <si>
    <t>lower this?</t>
  </si>
  <si>
    <t>Heifer International</t>
  </si>
  <si>
    <t>low = 1402, ave = 2097, last = 3579</t>
  </si>
  <si>
    <t>low = 642, ave = 1537,  last = ?</t>
  </si>
  <si>
    <t>is this going away, or dropping only to supplies?</t>
  </si>
  <si>
    <t>can I take this off?</t>
  </si>
  <si>
    <t>increase requested, too what?</t>
  </si>
  <si>
    <t>add planned Sharks or Baseball?</t>
  </si>
  <si>
    <t>should I lower this?</t>
  </si>
  <si>
    <t>earned $12713 last year</t>
  </si>
  <si>
    <t>earned $1122 last year</t>
  </si>
  <si>
    <t>too high? (earned over $1200 last year)</t>
  </si>
  <si>
    <t>Pres Trophies was 1 time approval, right?  They have been over budget significantly for 2 years</t>
  </si>
  <si>
    <t>add a planned line ~$100-150 for playgorund bags?</t>
  </si>
  <si>
    <t>not spent in 3 years, do they know it is available?</t>
  </si>
  <si>
    <t># students</t>
  </si>
  <si>
    <t>cost per student</t>
  </si>
  <si>
    <t>if budget held</t>
  </si>
  <si>
    <t>Family/Dining Out Nights</t>
  </si>
  <si>
    <t>includes sharks or baseball</t>
  </si>
  <si>
    <t>2015-2016</t>
  </si>
  <si>
    <t>$14 per kid</t>
  </si>
  <si>
    <t>Playground bags</t>
  </si>
  <si>
    <t>Magnets</t>
  </si>
  <si>
    <t>staff additions?</t>
  </si>
  <si>
    <t>Other</t>
  </si>
  <si>
    <t>Ferry Beach Scholarships</t>
  </si>
  <si>
    <t>Proposed '2016 - 2017</t>
  </si>
  <si>
    <t>2016-2017</t>
  </si>
  <si>
    <t>Connection newsletter/website</t>
  </si>
  <si>
    <t>Square One Art</t>
  </si>
  <si>
    <t>ASE Scholarships</t>
  </si>
  <si>
    <t>Fall Fundraiser(folders/pens)</t>
  </si>
  <si>
    <t xml:space="preserve">     Creative Pathway Supplies</t>
  </si>
  <si>
    <t>Genevieve/Jeannine/Coupon Books</t>
  </si>
  <si>
    <t>2017-2018</t>
  </si>
  <si>
    <t>Direct donations</t>
  </si>
  <si>
    <t>Carried over expenses</t>
  </si>
  <si>
    <t>129 kids</t>
  </si>
  <si>
    <t>low = 642, ave = 1690,  last = 1973</t>
  </si>
  <si>
    <t>low = 1400, ave = 1970, last = 1680</t>
  </si>
  <si>
    <t>average 6000 last few years</t>
  </si>
  <si>
    <t>Sharks tickets/Bravehearts/Red Sox</t>
  </si>
  <si>
    <t>Proposed '2018-2019</t>
  </si>
  <si>
    <t>2018-2019</t>
  </si>
  <si>
    <t>128 kids</t>
  </si>
  <si>
    <t>???</t>
  </si>
  <si>
    <t>decrease to 50</t>
  </si>
  <si>
    <t>Family Fun Night</t>
  </si>
  <si>
    <t>2019-2020</t>
  </si>
  <si>
    <t>Proposed '2019-2020</t>
  </si>
  <si>
    <t>Spring Raffle Baskets</t>
  </si>
  <si>
    <t>changed from Family Fun night</t>
  </si>
  <si>
    <t>Little bites, Mabel, Amazon</t>
  </si>
  <si>
    <t>Program is changing</t>
  </si>
  <si>
    <t>2020-2021</t>
  </si>
  <si>
    <t>discontinue</t>
  </si>
  <si>
    <t>Amazon, Hanover, Little bites, misc</t>
  </si>
  <si>
    <t>combined with Donations</t>
  </si>
  <si>
    <t>Donations (Easy $$)</t>
  </si>
  <si>
    <t>Railers, Red Sox, Baba, other restaurants</t>
  </si>
  <si>
    <t>delete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</si>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</sst>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left"/>
    </xf>
    <xf numFmtId="44" fontId="7" fillId="0" borderId="0" xfId="1" applyFont="1"/>
    <xf numFmtId="0" fontId="0" fillId="0" borderId="2" xfId="0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3" xfId="0" applyFont="1" applyBorder="1"/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3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2" fillId="3" borderId="6" xfId="0" applyFont="1" applyFill="1" applyBorder="1"/>
    <xf numFmtId="0" fontId="18" fillId="3" borderId="6" xfId="0" applyFont="1" applyFill="1" applyBorder="1"/>
    <xf numFmtId="0" fontId="12" fillId="3" borderId="6" xfId="0" applyFont="1" applyFill="1" applyBorder="1" applyAlignment="1">
      <alignment wrapText="1"/>
    </xf>
    <xf numFmtId="0" fontId="12" fillId="0" borderId="6" xfId="0" applyFont="1" applyFill="1" applyBorder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4" fillId="0" borderId="6" xfId="0" applyFont="1" applyBorder="1"/>
    <xf numFmtId="5" fontId="12" fillId="0" borderId="0" xfId="0" applyNumberFormat="1" applyFont="1"/>
    <xf numFmtId="0" fontId="13" fillId="0" borderId="6" xfId="0" applyFont="1" applyBorder="1"/>
    <xf numFmtId="0" fontId="14" fillId="0" borderId="6" xfId="0" applyFont="1" applyFill="1" applyBorder="1"/>
    <xf numFmtId="0" fontId="15" fillId="0" borderId="6" xfId="0" applyFont="1" applyBorder="1" applyAlignment="1">
      <alignment wrapText="1"/>
    </xf>
    <xf numFmtId="5" fontId="14" fillId="0" borderId="6" xfId="0" applyNumberFormat="1" applyFont="1" applyBorder="1"/>
    <xf numFmtId="0" fontId="12" fillId="0" borderId="4" xfId="0" applyFont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0" fillId="0" borderId="6" xfId="1" quotePrefix="1" applyNumberFormat="1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0" fillId="0" borderId="6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39" fontId="0" fillId="0" borderId="6" xfId="0" applyNumberFormat="1" applyBorder="1" applyAlignment="1">
      <alignment horizontal="center"/>
    </xf>
    <xf numFmtId="39" fontId="7" fillId="0" borderId="6" xfId="0" applyNumberFormat="1" applyFont="1" applyBorder="1" applyAlignment="1">
      <alignment horizontal="center"/>
    </xf>
    <xf numFmtId="39" fontId="0" fillId="0" borderId="6" xfId="0" applyNumberFormat="1" applyFont="1" applyBorder="1" applyAlignment="1">
      <alignment horizontal="center"/>
    </xf>
    <xf numFmtId="39" fontId="5" fillId="0" borderId="6" xfId="0" applyNumberFormat="1" applyFont="1" applyBorder="1" applyAlignment="1">
      <alignment horizontal="center"/>
    </xf>
    <xf numFmtId="37" fontId="0" fillId="0" borderId="6" xfId="0" applyNumberFormat="1" applyFill="1" applyBorder="1" applyAlignment="1">
      <alignment horizontal="center"/>
    </xf>
    <xf numFmtId="37" fontId="7" fillId="3" borderId="6" xfId="0" applyNumberFormat="1" applyFont="1" applyFill="1" applyBorder="1" applyAlignment="1">
      <alignment horizontal="center" wrapText="1"/>
    </xf>
    <xf numFmtId="0" fontId="0" fillId="0" borderId="6" xfId="0" applyBorder="1"/>
    <xf numFmtId="44" fontId="0" fillId="0" borderId="6" xfId="1" applyFont="1" applyBorder="1"/>
    <xf numFmtId="0" fontId="0" fillId="4" borderId="6" xfId="0" applyFill="1" applyBorder="1"/>
    <xf numFmtId="0" fontId="3" fillId="0" borderId="6" xfId="0" applyFont="1" applyBorder="1"/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2" fillId="0" borderId="3" xfId="0" applyFont="1" applyFill="1" applyBorder="1"/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 wrapText="1"/>
    </xf>
    <xf numFmtId="0" fontId="13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3" fillId="0" borderId="6" xfId="0" applyFont="1" applyFill="1" applyBorder="1"/>
    <xf numFmtId="0" fontId="15" fillId="0" borderId="6" xfId="0" applyFont="1" applyFill="1" applyBorder="1" applyAlignment="1">
      <alignment wrapText="1"/>
    </xf>
    <xf numFmtId="5" fontId="14" fillId="0" borderId="6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5" fontId="12" fillId="0" borderId="0" xfId="0" applyNumberFormat="1" applyFont="1" applyFill="1" applyAlignment="1">
      <alignment horizontal="center"/>
    </xf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9" fillId="0" borderId="0" xfId="0" applyFont="1"/>
    <xf numFmtId="0" fontId="19" fillId="0" borderId="3" xfId="0" quotePrefix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5" fontId="20" fillId="0" borderId="6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5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2" fontId="21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1" fontId="21" fillId="0" borderId="6" xfId="1" applyNumberFormat="1" applyFont="1" applyFill="1" applyBorder="1" applyAlignment="1">
      <alignment horizontal="center"/>
    </xf>
    <xf numFmtId="41" fontId="22" fillId="0" borderId="6" xfId="1" applyNumberFormat="1" applyFont="1" applyFill="1" applyBorder="1" applyAlignment="1">
      <alignment horizontal="center"/>
    </xf>
    <xf numFmtId="41" fontId="22" fillId="0" borderId="6" xfId="1" quotePrefix="1" applyNumberFormat="1" applyFont="1" applyFill="1" applyBorder="1" applyAlignment="1">
      <alignment horizontal="center"/>
    </xf>
    <xf numFmtId="41" fontId="23" fillId="0" borderId="6" xfId="1" applyNumberFormat="1" applyFont="1" applyFill="1" applyBorder="1" applyAlignment="1">
      <alignment horizontal="center"/>
    </xf>
    <xf numFmtId="41" fontId="21" fillId="0" borderId="6" xfId="1" quotePrefix="1" applyNumberFormat="1" applyFont="1" applyFill="1" applyBorder="1" applyAlignment="1">
      <alignment horizontal="center"/>
    </xf>
    <xf numFmtId="41" fontId="17" fillId="0" borderId="6" xfId="1" applyNumberFormat="1" applyFont="1" applyFill="1" applyBorder="1" applyAlignment="1">
      <alignment horizontal="center"/>
    </xf>
    <xf numFmtId="41" fontId="23" fillId="0" borderId="6" xfId="1" quotePrefix="1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 vertical="top"/>
    </xf>
    <xf numFmtId="0" fontId="18" fillId="3" borderId="6" xfId="0" applyFont="1" applyFill="1" applyBorder="1" applyAlignment="1">
      <alignment wrapText="1"/>
    </xf>
    <xf numFmtId="0" fontId="19" fillId="3" borderId="6" xfId="0" applyFont="1" applyFill="1" applyBorder="1" applyAlignment="1">
      <alignment horizontal="center"/>
    </xf>
    <xf numFmtId="41" fontId="21" fillId="5" borderId="6" xfId="1" applyNumberFormat="1" applyFont="1" applyFill="1" applyBorder="1" applyAlignment="1">
      <alignment horizontal="center"/>
    </xf>
    <xf numFmtId="43" fontId="0" fillId="0" borderId="0" xfId="0" applyNumberFormat="1"/>
    <xf numFmtId="41" fontId="0" fillId="0" borderId="5" xfId="0" applyNumberFormat="1" applyFill="1" applyBorder="1"/>
    <xf numFmtId="0" fontId="21" fillId="0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41" fontId="17" fillId="3" borderId="6" xfId="1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41" fontId="22" fillId="0" borderId="6" xfId="1" applyNumberFormat="1" applyFont="1" applyFill="1" applyBorder="1" applyAlignment="1">
      <alignment horizontal="center" wrapText="1"/>
    </xf>
    <xf numFmtId="41" fontId="21" fillId="3" borderId="6" xfId="1" applyNumberFormat="1" applyFont="1" applyFill="1" applyBorder="1" applyAlignment="1">
      <alignment horizontal="center"/>
    </xf>
    <xf numFmtId="41" fontId="16" fillId="0" borderId="6" xfId="1" applyNumberFormat="1" applyFont="1" applyFill="1" applyBorder="1" applyAlignment="1">
      <alignment horizontal="center"/>
    </xf>
    <xf numFmtId="0" fontId="19" fillId="0" borderId="0" xfId="0" applyFont="1" applyFill="1"/>
    <xf numFmtId="0" fontId="26" fillId="0" borderId="6" xfId="0" applyFont="1" applyFill="1" applyBorder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21" fillId="0" borderId="6" xfId="0" applyFont="1" applyFill="1" applyBorder="1" applyAlignment="1">
      <alignment horizontal="center"/>
    </xf>
    <xf numFmtId="41" fontId="21" fillId="0" borderId="3" xfId="1" applyNumberFormat="1" applyFont="1" applyFill="1" applyBorder="1" applyAlignment="1">
      <alignment horizontal="center" vertical="center"/>
    </xf>
    <xf numFmtId="41" fontId="21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abSelected="1" topLeftCell="E22" zoomScaleNormal="100" workbookViewId="0">
      <selection activeCell="G12" sqref="G12"/>
    </sheetView>
  </sheetViews>
  <sheetFormatPr defaultColWidth="9.1796875" defaultRowHeight="14" x14ac:dyDescent="0.3"/>
  <cols>
    <col min="1" max="1" width="0" style="9" hidden="1" customWidth="1"/>
    <col min="2" max="2" width="37.1796875" style="9" hidden="1" customWidth="1"/>
    <col min="3" max="3" width="15.453125" style="9" hidden="1" customWidth="1"/>
    <col min="4" max="4" width="33.54296875" style="10" hidden="1" customWidth="1"/>
    <col min="5" max="5" width="9.1796875" style="9"/>
    <col min="6" max="6" width="35.54296875" style="75" bestFit="1" customWidth="1"/>
    <col min="7" max="7" width="12.26953125" style="87" customWidth="1"/>
    <col min="8" max="8" width="41.08984375" style="76" customWidth="1"/>
    <col min="9" max="10" width="9.1796875" style="9"/>
    <col min="11" max="11" width="12.26953125" style="87" customWidth="1"/>
    <col min="12" max="12" width="12.26953125" style="58" customWidth="1"/>
    <col min="13" max="13" width="12.26953125" style="87" customWidth="1"/>
    <col min="14" max="14" width="12.26953125" style="58" customWidth="1"/>
    <col min="15" max="16" width="9.1796875" style="9"/>
    <col min="17" max="17" width="10.81640625" style="9" customWidth="1"/>
    <col min="18" max="16384" width="9.1796875" style="9"/>
  </cols>
  <sheetData>
    <row r="1" spans="2:16" x14ac:dyDescent="0.3">
      <c r="B1" s="117" t="s">
        <v>18</v>
      </c>
      <c r="C1" s="117"/>
      <c r="F1" s="58" t="s">
        <v>18</v>
      </c>
      <c r="G1" s="80"/>
      <c r="H1" s="58"/>
      <c r="K1" s="115"/>
      <c r="L1" s="80"/>
      <c r="M1" s="80"/>
      <c r="N1" s="9"/>
    </row>
    <row r="2" spans="2:16" x14ac:dyDescent="0.3">
      <c r="B2" s="117" t="s">
        <v>98</v>
      </c>
      <c r="C2" s="118"/>
      <c r="F2" s="58" t="s">
        <v>150</v>
      </c>
      <c r="G2" s="80"/>
      <c r="H2" s="58"/>
      <c r="K2" s="115"/>
      <c r="L2" s="80"/>
      <c r="M2" s="80"/>
      <c r="N2" s="9"/>
    </row>
    <row r="3" spans="2:16" x14ac:dyDescent="0.3">
      <c r="B3" s="117" t="s">
        <v>48</v>
      </c>
      <c r="C3" s="117"/>
      <c r="F3" s="89"/>
      <c r="G3" s="80"/>
      <c r="H3" s="59"/>
      <c r="K3" s="115"/>
      <c r="L3" s="80"/>
      <c r="M3" s="80"/>
      <c r="N3" s="9"/>
    </row>
    <row r="4" spans="2:16" x14ac:dyDescent="0.3">
      <c r="B4" s="11"/>
      <c r="C4" s="12" t="s">
        <v>86</v>
      </c>
      <c r="D4" s="13"/>
      <c r="F4" s="60"/>
      <c r="G4" s="81" t="s">
        <v>162</v>
      </c>
      <c r="H4" s="62"/>
      <c r="J4" s="81" t="s">
        <v>155</v>
      </c>
      <c r="K4" s="81" t="s">
        <v>149</v>
      </c>
      <c r="L4" s="81" t="s">
        <v>144</v>
      </c>
      <c r="M4" s="81" t="s">
        <v>135</v>
      </c>
      <c r="N4" s="61" t="s">
        <v>128</v>
      </c>
      <c r="O4" s="81" t="s">
        <v>120</v>
      </c>
      <c r="P4" s="61" t="s">
        <v>94</v>
      </c>
    </row>
    <row r="5" spans="2:16" x14ac:dyDescent="0.3">
      <c r="B5" s="14"/>
      <c r="C5" s="15" t="s">
        <v>62</v>
      </c>
      <c r="D5" s="16" t="s">
        <v>65</v>
      </c>
      <c r="F5" s="63"/>
      <c r="G5" s="82" t="s">
        <v>87</v>
      </c>
      <c r="H5" s="64" t="s">
        <v>65</v>
      </c>
      <c r="J5" s="82" t="s">
        <v>87</v>
      </c>
      <c r="K5" s="82" t="s">
        <v>87</v>
      </c>
      <c r="L5" s="82" t="s">
        <v>87</v>
      </c>
      <c r="M5" s="82" t="s">
        <v>87</v>
      </c>
      <c r="N5" s="64" t="s">
        <v>87</v>
      </c>
      <c r="O5" s="82" t="s">
        <v>87</v>
      </c>
      <c r="P5" s="64" t="s">
        <v>87</v>
      </c>
    </row>
    <row r="6" spans="2:16" x14ac:dyDescent="0.3">
      <c r="B6" s="17" t="s">
        <v>20</v>
      </c>
      <c r="C6" s="18"/>
      <c r="D6" s="19"/>
      <c r="F6" s="65" t="s">
        <v>20</v>
      </c>
      <c r="G6" s="83"/>
      <c r="H6" s="67"/>
      <c r="J6" s="83"/>
      <c r="K6" s="83"/>
      <c r="L6" s="83"/>
      <c r="M6" s="83"/>
      <c r="N6" s="66"/>
      <c r="O6" s="83"/>
      <c r="P6" s="66"/>
    </row>
    <row r="7" spans="2:16" ht="28" x14ac:dyDescent="0.3">
      <c r="B7" s="20" t="s">
        <v>84</v>
      </c>
      <c r="C7" s="21">
        <v>1000</v>
      </c>
      <c r="D7" s="22" t="s">
        <v>111</v>
      </c>
      <c r="F7" s="23" t="s">
        <v>84</v>
      </c>
      <c r="G7" s="84">
        <v>1000</v>
      </c>
      <c r="H7" s="33"/>
      <c r="J7" s="84">
        <v>1000</v>
      </c>
      <c r="K7" s="84">
        <v>1000</v>
      </c>
      <c r="L7" s="84">
        <v>750</v>
      </c>
      <c r="M7" s="84">
        <v>500</v>
      </c>
      <c r="N7" s="69">
        <v>1200</v>
      </c>
      <c r="O7" s="84">
        <v>500</v>
      </c>
      <c r="P7" s="69">
        <v>1000</v>
      </c>
    </row>
    <row r="8" spans="2:16" ht="28" x14ac:dyDescent="0.3">
      <c r="B8" s="20" t="s">
        <v>84</v>
      </c>
      <c r="C8" s="21">
        <v>1000</v>
      </c>
      <c r="D8" s="22" t="s">
        <v>111</v>
      </c>
      <c r="F8" s="23" t="s">
        <v>123</v>
      </c>
      <c r="G8" s="84">
        <v>250</v>
      </c>
      <c r="H8" s="33"/>
      <c r="J8" s="84">
        <v>250</v>
      </c>
      <c r="K8" s="84">
        <v>250</v>
      </c>
      <c r="L8" s="84">
        <v>250</v>
      </c>
      <c r="M8" s="84">
        <f>5*100</f>
        <v>500</v>
      </c>
      <c r="N8" s="68">
        <v>350</v>
      </c>
      <c r="O8" s="84">
        <f>5*100</f>
        <v>500</v>
      </c>
      <c r="P8" s="69">
        <v>0</v>
      </c>
    </row>
    <row r="9" spans="2:16" x14ac:dyDescent="0.3">
      <c r="B9" s="20" t="s">
        <v>75</v>
      </c>
      <c r="C9" s="21">
        <v>12000</v>
      </c>
      <c r="D9" s="22" t="s">
        <v>109</v>
      </c>
      <c r="F9" s="23" t="s">
        <v>130</v>
      </c>
      <c r="G9" s="84">
        <v>2000</v>
      </c>
      <c r="H9" s="33"/>
      <c r="J9" s="84">
        <v>2000</v>
      </c>
      <c r="K9" s="84">
        <v>2000</v>
      </c>
      <c r="L9" s="84">
        <v>2500</v>
      </c>
      <c r="M9" s="84">
        <v>4000</v>
      </c>
      <c r="N9" s="69">
        <v>3500</v>
      </c>
      <c r="O9" s="84">
        <v>10000</v>
      </c>
      <c r="P9" s="69">
        <v>12500</v>
      </c>
    </row>
    <row r="10" spans="2:16" x14ac:dyDescent="0.3">
      <c r="B10" s="20" t="s">
        <v>75</v>
      </c>
      <c r="C10" s="21">
        <v>12000</v>
      </c>
      <c r="D10" s="22" t="s">
        <v>109</v>
      </c>
      <c r="F10" s="23" t="s">
        <v>136</v>
      </c>
      <c r="G10" s="84">
        <v>0</v>
      </c>
      <c r="H10" s="33"/>
      <c r="J10" s="84">
        <v>0</v>
      </c>
      <c r="K10" s="84">
        <v>0</v>
      </c>
      <c r="L10" s="84">
        <v>0</v>
      </c>
      <c r="M10" s="84">
        <v>1000</v>
      </c>
      <c r="N10" s="69">
        <v>9400</v>
      </c>
      <c r="O10" s="84">
        <v>1300</v>
      </c>
      <c r="P10" s="69">
        <v>12500</v>
      </c>
    </row>
    <row r="11" spans="2:16" x14ac:dyDescent="0.3">
      <c r="B11" s="20" t="s">
        <v>4</v>
      </c>
      <c r="C11" s="21">
        <v>1200</v>
      </c>
      <c r="D11" s="22" t="s">
        <v>110</v>
      </c>
      <c r="F11" s="23" t="s">
        <v>4</v>
      </c>
      <c r="G11" s="84">
        <v>0</v>
      </c>
      <c r="H11" s="33" t="s">
        <v>156</v>
      </c>
      <c r="J11" s="84">
        <v>0</v>
      </c>
      <c r="K11" s="84">
        <v>500</v>
      </c>
      <c r="L11" s="84">
        <v>500</v>
      </c>
      <c r="M11" s="84">
        <v>1100</v>
      </c>
      <c r="N11" s="69">
        <v>1000</v>
      </c>
      <c r="O11" s="84">
        <v>1100</v>
      </c>
      <c r="P11" s="69">
        <v>1200</v>
      </c>
    </row>
    <row r="12" spans="2:16" x14ac:dyDescent="0.3">
      <c r="B12" s="23" t="s">
        <v>1</v>
      </c>
      <c r="C12" s="24">
        <v>4000</v>
      </c>
      <c r="D12" s="25"/>
      <c r="F12" s="23" t="s">
        <v>1</v>
      </c>
      <c r="G12" s="84">
        <v>4500</v>
      </c>
      <c r="H12" s="33"/>
      <c r="J12" s="84">
        <v>4500</v>
      </c>
      <c r="K12" s="84">
        <v>4500</v>
      </c>
      <c r="L12" s="84">
        <v>4500</v>
      </c>
      <c r="M12" s="84">
        <v>4500</v>
      </c>
      <c r="N12" s="69">
        <v>4500</v>
      </c>
      <c r="O12" s="84">
        <v>4500</v>
      </c>
      <c r="P12" s="69">
        <v>4000</v>
      </c>
    </row>
    <row r="13" spans="2:16" x14ac:dyDescent="0.3">
      <c r="B13" s="26" t="s">
        <v>59</v>
      </c>
      <c r="C13" s="26">
        <v>4000</v>
      </c>
      <c r="D13" s="25"/>
      <c r="F13" s="23" t="s">
        <v>151</v>
      </c>
      <c r="G13" s="84">
        <v>1750</v>
      </c>
      <c r="H13" s="33" t="s">
        <v>152</v>
      </c>
      <c r="J13" s="84">
        <v>1750</v>
      </c>
      <c r="K13" s="84">
        <v>1750</v>
      </c>
      <c r="L13" s="84">
        <v>1250</v>
      </c>
      <c r="M13" s="84">
        <v>1000</v>
      </c>
      <c r="N13" s="69">
        <v>4000</v>
      </c>
      <c r="O13" s="84">
        <v>4000</v>
      </c>
      <c r="P13" s="69">
        <v>4000</v>
      </c>
    </row>
    <row r="14" spans="2:16" x14ac:dyDescent="0.3">
      <c r="B14" s="23" t="s">
        <v>0</v>
      </c>
      <c r="C14" s="24">
        <v>8000</v>
      </c>
      <c r="D14" s="25"/>
      <c r="F14" s="23" t="s">
        <v>0</v>
      </c>
      <c r="G14" s="84">
        <v>8000</v>
      </c>
      <c r="H14" s="33"/>
      <c r="J14" s="84">
        <v>8000</v>
      </c>
      <c r="K14" s="84">
        <v>8000</v>
      </c>
      <c r="L14" s="84">
        <v>8000</v>
      </c>
      <c r="M14" s="84">
        <v>8000</v>
      </c>
      <c r="N14" s="69">
        <v>8000</v>
      </c>
      <c r="O14" s="84">
        <v>8000</v>
      </c>
      <c r="P14" s="69">
        <v>8000</v>
      </c>
    </row>
    <row r="15" spans="2:16" x14ac:dyDescent="0.3">
      <c r="B15" s="20" t="s">
        <v>52</v>
      </c>
      <c r="C15" s="20">
        <v>400</v>
      </c>
      <c r="D15" s="22" t="s">
        <v>108</v>
      </c>
      <c r="F15" s="23" t="s">
        <v>118</v>
      </c>
      <c r="G15" s="84">
        <v>1000</v>
      </c>
      <c r="H15" s="33" t="s">
        <v>160</v>
      </c>
      <c r="J15" s="84">
        <v>1000</v>
      </c>
      <c r="K15" s="84">
        <v>1000</v>
      </c>
      <c r="L15" s="84">
        <v>100</v>
      </c>
      <c r="M15" s="84">
        <v>500</v>
      </c>
      <c r="N15" s="69">
        <v>500</v>
      </c>
      <c r="O15" s="84">
        <v>500</v>
      </c>
      <c r="P15" s="69">
        <v>500</v>
      </c>
    </row>
    <row r="16" spans="2:16" x14ac:dyDescent="0.3">
      <c r="B16" s="20" t="s">
        <v>88</v>
      </c>
      <c r="C16" s="21">
        <v>2000</v>
      </c>
      <c r="D16" s="22" t="s">
        <v>102</v>
      </c>
      <c r="F16" s="23" t="s">
        <v>88</v>
      </c>
      <c r="G16" s="84">
        <v>250</v>
      </c>
      <c r="H16" s="33"/>
      <c r="J16" s="84">
        <v>250</v>
      </c>
      <c r="K16" s="84">
        <v>0</v>
      </c>
      <c r="L16" s="84">
        <v>1000</v>
      </c>
      <c r="M16" s="84">
        <v>1600</v>
      </c>
      <c r="N16" s="69">
        <v>1400</v>
      </c>
      <c r="O16" s="84">
        <v>1800</v>
      </c>
      <c r="P16" s="69">
        <v>2200</v>
      </c>
    </row>
    <row r="17" spans="1:19" x14ac:dyDescent="0.3">
      <c r="B17" s="20" t="s">
        <v>91</v>
      </c>
      <c r="C17" s="20">
        <v>1250</v>
      </c>
      <c r="D17" s="22" t="s">
        <v>103</v>
      </c>
      <c r="F17" s="23" t="s">
        <v>91</v>
      </c>
      <c r="G17" s="84">
        <v>1650</v>
      </c>
      <c r="H17" s="33"/>
      <c r="J17" s="84">
        <v>1650</v>
      </c>
      <c r="K17" s="84">
        <v>1650</v>
      </c>
      <c r="L17" s="84">
        <v>1650</v>
      </c>
      <c r="M17" s="84">
        <v>1650</v>
      </c>
      <c r="N17" s="69">
        <v>1400</v>
      </c>
      <c r="O17" s="84">
        <v>1650</v>
      </c>
      <c r="P17" s="69">
        <v>1450</v>
      </c>
    </row>
    <row r="18" spans="1:19" x14ac:dyDescent="0.3">
      <c r="B18" s="24" t="s">
        <v>2</v>
      </c>
      <c r="C18" s="24">
        <v>100</v>
      </c>
      <c r="D18" s="25"/>
      <c r="F18" s="23" t="s">
        <v>2</v>
      </c>
      <c r="G18" s="84">
        <v>100</v>
      </c>
      <c r="H18" s="33"/>
      <c r="J18" s="84">
        <v>100</v>
      </c>
      <c r="K18" s="84">
        <v>100</v>
      </c>
      <c r="L18" s="84">
        <v>100</v>
      </c>
      <c r="M18" s="84">
        <v>100</v>
      </c>
      <c r="N18" s="69">
        <v>100</v>
      </c>
      <c r="O18" s="84">
        <v>100</v>
      </c>
      <c r="P18" s="69">
        <v>100</v>
      </c>
    </row>
    <row r="19" spans="1:19" x14ac:dyDescent="0.3">
      <c r="B19" s="24"/>
      <c r="C19" s="24"/>
      <c r="D19" s="25"/>
      <c r="F19" s="23" t="s">
        <v>159</v>
      </c>
      <c r="G19" s="84">
        <v>400</v>
      </c>
      <c r="H19" s="33" t="s">
        <v>157</v>
      </c>
      <c r="J19" s="84">
        <v>400</v>
      </c>
      <c r="K19" s="84">
        <v>200</v>
      </c>
      <c r="L19" s="84">
        <v>200</v>
      </c>
      <c r="M19" s="84">
        <v>100</v>
      </c>
      <c r="N19" s="69">
        <v>100</v>
      </c>
      <c r="O19" s="84">
        <v>100</v>
      </c>
      <c r="P19" s="69"/>
    </row>
    <row r="20" spans="1:19" x14ac:dyDescent="0.3">
      <c r="B20" s="24"/>
      <c r="C20" s="24"/>
      <c r="D20" s="25"/>
      <c r="F20" s="78" t="s">
        <v>125</v>
      </c>
      <c r="G20" s="84">
        <v>0</v>
      </c>
      <c r="H20" s="33" t="s">
        <v>158</v>
      </c>
      <c r="J20" s="84">
        <v>0</v>
      </c>
      <c r="K20" s="84">
        <v>500</v>
      </c>
      <c r="L20" s="84">
        <v>750</v>
      </c>
      <c r="M20" s="84">
        <v>500</v>
      </c>
      <c r="N20" s="68">
        <v>0</v>
      </c>
      <c r="O20" s="84">
        <v>500</v>
      </c>
      <c r="P20" s="69"/>
    </row>
    <row r="21" spans="1:19" x14ac:dyDescent="0.3">
      <c r="A21" s="27" t="s">
        <v>89</v>
      </c>
      <c r="B21" s="20"/>
      <c r="C21" s="20"/>
      <c r="D21" s="22" t="s">
        <v>107</v>
      </c>
      <c r="F21" s="23"/>
      <c r="G21" s="84"/>
      <c r="H21" s="33"/>
      <c r="J21" s="84"/>
      <c r="K21" s="84"/>
      <c r="L21" s="84"/>
      <c r="M21" s="84"/>
      <c r="N21" s="69"/>
      <c r="O21" s="84"/>
      <c r="P21" s="69"/>
    </row>
    <row r="22" spans="1:19" x14ac:dyDescent="0.3">
      <c r="B22" s="26" t="s">
        <v>22</v>
      </c>
      <c r="C22" s="26">
        <f>SUM(C8:C18)</f>
        <v>45950</v>
      </c>
      <c r="D22" s="25"/>
      <c r="F22" s="29" t="s">
        <v>22</v>
      </c>
      <c r="G22" s="85">
        <f>SUM(G7:G20)</f>
        <v>20900</v>
      </c>
      <c r="H22" s="33"/>
      <c r="J22" s="85">
        <f t="shared" ref="J22:O22" si="0">SUM(J7:J20)</f>
        <v>20900</v>
      </c>
      <c r="K22" s="85">
        <f t="shared" si="0"/>
        <v>21450</v>
      </c>
      <c r="L22" s="85">
        <f t="shared" si="0"/>
        <v>21550</v>
      </c>
      <c r="M22" s="85">
        <f t="shared" si="0"/>
        <v>25050</v>
      </c>
      <c r="N22" s="70">
        <f t="shared" si="0"/>
        <v>35450</v>
      </c>
      <c r="O22" s="85">
        <f t="shared" si="0"/>
        <v>34550</v>
      </c>
      <c r="P22" s="70">
        <f>SUM(P7:P18)</f>
        <v>47450</v>
      </c>
    </row>
    <row r="23" spans="1:19" x14ac:dyDescent="0.3">
      <c r="B23" s="24"/>
      <c r="C23" s="24"/>
      <c r="D23" s="25"/>
      <c r="F23" s="23"/>
      <c r="G23" s="84"/>
      <c r="H23" s="33"/>
      <c r="J23" s="84"/>
      <c r="K23" s="84"/>
      <c r="L23" s="84"/>
      <c r="M23" s="84"/>
      <c r="N23" s="69"/>
      <c r="O23" s="84"/>
      <c r="P23" s="69"/>
    </row>
    <row r="24" spans="1:19" x14ac:dyDescent="0.3">
      <c r="B24" s="28" t="s">
        <v>23</v>
      </c>
      <c r="C24" s="24" t="s">
        <v>89</v>
      </c>
      <c r="D24" s="25"/>
      <c r="F24" s="71" t="s">
        <v>23</v>
      </c>
      <c r="G24" s="84" t="s">
        <v>89</v>
      </c>
      <c r="H24" s="33"/>
      <c r="J24" s="84" t="s">
        <v>89</v>
      </c>
      <c r="K24" s="84" t="s">
        <v>89</v>
      </c>
      <c r="L24" s="84" t="s">
        <v>89</v>
      </c>
      <c r="M24" s="84" t="s">
        <v>89</v>
      </c>
      <c r="N24" s="69" t="s">
        <v>89</v>
      </c>
      <c r="O24" s="84" t="s">
        <v>89</v>
      </c>
      <c r="P24" s="69" t="s">
        <v>89</v>
      </c>
      <c r="S24" s="9" t="s">
        <v>89</v>
      </c>
    </row>
    <row r="25" spans="1:19" x14ac:dyDescent="0.3">
      <c r="B25" s="24" t="s">
        <v>5</v>
      </c>
      <c r="C25" s="24">
        <v>8000</v>
      </c>
      <c r="D25" s="25"/>
      <c r="F25" s="23" t="s">
        <v>5</v>
      </c>
      <c r="G25" s="84">
        <v>1000</v>
      </c>
      <c r="H25" s="33"/>
      <c r="J25" s="84">
        <v>1000</v>
      </c>
      <c r="K25" s="84">
        <v>5000</v>
      </c>
      <c r="L25" s="84">
        <v>5000</v>
      </c>
      <c r="M25" s="84">
        <v>8000</v>
      </c>
      <c r="N25" s="69">
        <v>8000</v>
      </c>
      <c r="O25" s="84">
        <v>8000</v>
      </c>
      <c r="P25" s="69">
        <v>8000</v>
      </c>
      <c r="R25" s="9" t="s">
        <v>89</v>
      </c>
      <c r="S25" s="9" t="s">
        <v>89</v>
      </c>
    </row>
    <row r="26" spans="1:19" x14ac:dyDescent="0.3">
      <c r="B26" s="29" t="s">
        <v>6</v>
      </c>
      <c r="C26" s="24" t="s">
        <v>89</v>
      </c>
      <c r="D26" s="25"/>
      <c r="F26" s="29" t="s">
        <v>6</v>
      </c>
      <c r="G26" s="84" t="s">
        <v>89</v>
      </c>
      <c r="H26" s="33"/>
      <c r="J26" s="84" t="s">
        <v>89</v>
      </c>
      <c r="K26" s="84" t="s">
        <v>89</v>
      </c>
      <c r="L26" s="84" t="s">
        <v>89</v>
      </c>
      <c r="M26" s="84" t="s">
        <v>89</v>
      </c>
      <c r="N26" s="69" t="s">
        <v>89</v>
      </c>
      <c r="O26" s="84" t="s">
        <v>89</v>
      </c>
      <c r="P26" s="69" t="s">
        <v>89</v>
      </c>
      <c r="S26" s="9" t="s">
        <v>89</v>
      </c>
    </row>
    <row r="27" spans="1:19" x14ac:dyDescent="0.3">
      <c r="B27" s="23" t="s">
        <v>39</v>
      </c>
      <c r="C27" s="24">
        <v>700</v>
      </c>
      <c r="D27" s="25"/>
      <c r="F27" s="23" t="s">
        <v>39</v>
      </c>
      <c r="G27" s="84">
        <v>500</v>
      </c>
      <c r="H27" s="33"/>
      <c r="J27" s="84">
        <v>500</v>
      </c>
      <c r="K27" s="84">
        <v>500</v>
      </c>
      <c r="L27" s="84">
        <v>500</v>
      </c>
      <c r="M27" s="84">
        <v>700</v>
      </c>
      <c r="N27" s="69">
        <v>700</v>
      </c>
      <c r="O27" s="84">
        <v>700</v>
      </c>
      <c r="P27" s="69">
        <v>700</v>
      </c>
    </row>
    <row r="28" spans="1:19" x14ac:dyDescent="0.3">
      <c r="B28" s="23" t="s">
        <v>40</v>
      </c>
      <c r="C28" s="24">
        <v>700</v>
      </c>
      <c r="D28" s="25"/>
      <c r="F28" s="23" t="s">
        <v>40</v>
      </c>
      <c r="G28" s="84">
        <v>700</v>
      </c>
      <c r="H28" s="33"/>
      <c r="J28" s="84">
        <v>700</v>
      </c>
      <c r="K28" s="84">
        <v>500</v>
      </c>
      <c r="L28" s="84">
        <v>500</v>
      </c>
      <c r="M28" s="84">
        <v>700</v>
      </c>
      <c r="N28" s="69">
        <v>700</v>
      </c>
      <c r="O28" s="84">
        <v>700</v>
      </c>
      <c r="P28" s="69">
        <v>700</v>
      </c>
    </row>
    <row r="29" spans="1:19" x14ac:dyDescent="0.3">
      <c r="B29" s="23" t="s">
        <v>41</v>
      </c>
      <c r="C29" s="24">
        <v>700</v>
      </c>
      <c r="D29" s="25"/>
      <c r="F29" s="23" t="s">
        <v>41</v>
      </c>
      <c r="G29" s="84">
        <v>700</v>
      </c>
      <c r="H29" s="33"/>
      <c r="J29" s="84">
        <v>700</v>
      </c>
      <c r="K29" s="84">
        <v>500</v>
      </c>
      <c r="L29" s="84">
        <v>500</v>
      </c>
      <c r="M29" s="84">
        <v>700</v>
      </c>
      <c r="N29" s="69">
        <v>700</v>
      </c>
      <c r="O29" s="84">
        <v>700</v>
      </c>
      <c r="P29" s="69">
        <v>700</v>
      </c>
    </row>
    <row r="30" spans="1:19" x14ac:dyDescent="0.3">
      <c r="B30" s="23" t="s">
        <v>42</v>
      </c>
      <c r="C30" s="24">
        <v>700</v>
      </c>
      <c r="D30" s="25"/>
      <c r="F30" s="23" t="s">
        <v>42</v>
      </c>
      <c r="G30" s="84">
        <v>700</v>
      </c>
      <c r="H30" s="33"/>
      <c r="J30" s="84">
        <v>700</v>
      </c>
      <c r="K30" s="84">
        <v>500</v>
      </c>
      <c r="L30" s="84">
        <v>500</v>
      </c>
      <c r="M30" s="84">
        <v>700</v>
      </c>
      <c r="N30" s="69">
        <v>700</v>
      </c>
      <c r="O30" s="84">
        <v>700</v>
      </c>
      <c r="P30" s="69">
        <v>700</v>
      </c>
    </row>
    <row r="31" spans="1:19" x14ac:dyDescent="0.3">
      <c r="B31" s="23" t="s">
        <v>43</v>
      </c>
      <c r="C31" s="24">
        <v>700</v>
      </c>
      <c r="D31" s="25"/>
      <c r="F31" s="23" t="s">
        <v>43</v>
      </c>
      <c r="G31" s="84">
        <v>700</v>
      </c>
      <c r="H31" s="33"/>
      <c r="J31" s="84">
        <v>700</v>
      </c>
      <c r="K31" s="84">
        <v>500</v>
      </c>
      <c r="L31" s="84">
        <v>500</v>
      </c>
      <c r="M31" s="84">
        <v>700</v>
      </c>
      <c r="N31" s="69">
        <v>700</v>
      </c>
      <c r="O31" s="84">
        <v>700</v>
      </c>
      <c r="P31" s="69">
        <v>700</v>
      </c>
    </row>
    <row r="32" spans="1:19" x14ac:dyDescent="0.3">
      <c r="B32" s="23" t="s">
        <v>44</v>
      </c>
      <c r="C32" s="24">
        <v>700</v>
      </c>
      <c r="D32" s="25"/>
      <c r="F32" s="23" t="s">
        <v>44</v>
      </c>
      <c r="G32" s="84">
        <v>700</v>
      </c>
      <c r="H32" s="33"/>
      <c r="J32" s="84">
        <v>700</v>
      </c>
      <c r="K32" s="84">
        <v>500</v>
      </c>
      <c r="L32" s="84">
        <v>500</v>
      </c>
      <c r="M32" s="84">
        <v>700</v>
      </c>
      <c r="N32" s="69">
        <v>700</v>
      </c>
      <c r="O32" s="84">
        <v>700</v>
      </c>
      <c r="P32" s="69">
        <v>700</v>
      </c>
    </row>
    <row r="33" spans="2:16" x14ac:dyDescent="0.3">
      <c r="B33" s="23" t="s">
        <v>45</v>
      </c>
      <c r="C33" s="24">
        <v>700</v>
      </c>
      <c r="D33" s="25"/>
      <c r="F33" s="23" t="s">
        <v>45</v>
      </c>
      <c r="G33" s="84">
        <v>700</v>
      </c>
      <c r="H33" s="33"/>
      <c r="J33" s="84">
        <v>700</v>
      </c>
      <c r="K33" s="84">
        <v>500</v>
      </c>
      <c r="L33" s="84">
        <v>500</v>
      </c>
      <c r="M33" s="84">
        <v>700</v>
      </c>
      <c r="N33" s="69">
        <v>700</v>
      </c>
      <c r="O33" s="84">
        <v>700</v>
      </c>
      <c r="P33" s="69">
        <v>700</v>
      </c>
    </row>
    <row r="34" spans="2:16" x14ac:dyDescent="0.3">
      <c r="B34" s="23" t="s">
        <v>46</v>
      </c>
      <c r="C34" s="24">
        <v>300</v>
      </c>
      <c r="D34" s="30"/>
      <c r="F34" s="23" t="s">
        <v>46</v>
      </c>
      <c r="G34" s="84">
        <v>300</v>
      </c>
      <c r="H34" s="72"/>
      <c r="J34" s="84">
        <v>300</v>
      </c>
      <c r="K34" s="84">
        <v>300</v>
      </c>
      <c r="L34" s="84">
        <v>500</v>
      </c>
      <c r="M34" s="84">
        <v>600</v>
      </c>
      <c r="N34" s="69">
        <v>600</v>
      </c>
      <c r="O34" s="84">
        <v>600</v>
      </c>
      <c r="P34" s="69">
        <v>600</v>
      </c>
    </row>
    <row r="35" spans="2:16" x14ac:dyDescent="0.3">
      <c r="B35" s="29" t="s">
        <v>47</v>
      </c>
      <c r="C35" s="26">
        <v>5200</v>
      </c>
      <c r="D35" s="25"/>
      <c r="F35" s="29" t="s">
        <v>47</v>
      </c>
      <c r="G35" s="85"/>
      <c r="H35" s="33"/>
      <c r="J35" s="85"/>
      <c r="K35" s="85"/>
      <c r="L35" s="85"/>
      <c r="M35" s="85"/>
      <c r="N35" s="70"/>
      <c r="O35" s="85"/>
      <c r="P35" s="70"/>
    </row>
    <row r="36" spans="2:16" ht="16.5" customHeight="1" x14ac:dyDescent="0.3">
      <c r="B36" s="20" t="s">
        <v>36</v>
      </c>
      <c r="C36" s="20">
        <f>220*10</f>
        <v>2200</v>
      </c>
      <c r="D36" s="22" t="s">
        <v>104</v>
      </c>
      <c r="F36" s="23" t="s">
        <v>129</v>
      </c>
      <c r="G36" s="84">
        <v>375</v>
      </c>
      <c r="H36" s="33" t="s">
        <v>89</v>
      </c>
      <c r="J36" s="84">
        <v>375</v>
      </c>
      <c r="K36" s="84">
        <v>375</v>
      </c>
      <c r="L36" s="84">
        <v>375</v>
      </c>
      <c r="M36" s="84">
        <v>375</v>
      </c>
      <c r="N36" s="69">
        <v>500</v>
      </c>
      <c r="O36" s="84">
        <v>250</v>
      </c>
      <c r="P36" s="69">
        <v>750</v>
      </c>
    </row>
    <row r="37" spans="2:16" hidden="1" x14ac:dyDescent="0.3">
      <c r="B37" s="20" t="s">
        <v>37</v>
      </c>
      <c r="C37" s="21">
        <v>0</v>
      </c>
      <c r="D37" s="22" t="s">
        <v>105</v>
      </c>
      <c r="F37" s="116" t="s">
        <v>68</v>
      </c>
      <c r="G37" s="84">
        <v>0</v>
      </c>
      <c r="H37" s="79"/>
      <c r="J37" s="84">
        <v>0</v>
      </c>
      <c r="K37" s="84">
        <v>0</v>
      </c>
      <c r="L37" s="84">
        <v>0</v>
      </c>
      <c r="M37" s="84">
        <v>100</v>
      </c>
      <c r="N37" s="69">
        <v>100</v>
      </c>
      <c r="O37" s="84">
        <v>100</v>
      </c>
      <c r="P37" s="69">
        <v>100</v>
      </c>
    </row>
    <row r="38" spans="2:16" hidden="1" x14ac:dyDescent="0.3">
      <c r="B38" s="24" t="s">
        <v>68</v>
      </c>
      <c r="C38" s="24">
        <v>100</v>
      </c>
      <c r="D38" s="25"/>
      <c r="F38" s="116" t="s">
        <v>83</v>
      </c>
      <c r="G38" s="84">
        <v>0</v>
      </c>
      <c r="H38" s="33"/>
      <c r="J38" s="84">
        <v>0</v>
      </c>
      <c r="K38" s="84">
        <v>0</v>
      </c>
      <c r="L38" s="84">
        <v>0</v>
      </c>
      <c r="M38" s="84">
        <v>300</v>
      </c>
      <c r="N38" s="69">
        <v>300</v>
      </c>
      <c r="O38" s="84">
        <v>300</v>
      </c>
      <c r="P38" s="69">
        <v>300</v>
      </c>
    </row>
    <row r="39" spans="2:16" x14ac:dyDescent="0.3">
      <c r="B39" s="24" t="s">
        <v>83</v>
      </c>
      <c r="C39" s="24">
        <v>300</v>
      </c>
      <c r="D39" s="25"/>
      <c r="F39" s="23" t="s">
        <v>7</v>
      </c>
      <c r="G39" s="84">
        <v>2500</v>
      </c>
      <c r="H39" s="33"/>
      <c r="J39" s="84">
        <v>2500</v>
      </c>
      <c r="K39" s="84">
        <v>2500</v>
      </c>
      <c r="L39" s="84">
        <v>2500</v>
      </c>
      <c r="M39" s="84">
        <v>2500</v>
      </c>
      <c r="N39" s="69">
        <v>2500</v>
      </c>
      <c r="O39" s="84">
        <v>2500</v>
      </c>
      <c r="P39" s="69">
        <v>2500</v>
      </c>
    </row>
    <row r="40" spans="2:16" x14ac:dyDescent="0.3">
      <c r="B40" s="24" t="s">
        <v>7</v>
      </c>
      <c r="C40" s="24">
        <v>2500</v>
      </c>
      <c r="D40" s="25"/>
      <c r="F40" s="23" t="s">
        <v>78</v>
      </c>
      <c r="G40" s="84">
        <v>200</v>
      </c>
      <c r="H40" s="33"/>
      <c r="J40" s="84">
        <v>200</v>
      </c>
      <c r="K40" s="84">
        <v>200</v>
      </c>
      <c r="L40" s="84">
        <v>200</v>
      </c>
      <c r="M40" s="84">
        <v>200</v>
      </c>
      <c r="N40" s="69">
        <v>200</v>
      </c>
      <c r="O40" s="84">
        <v>200</v>
      </c>
      <c r="P40" s="69">
        <v>200</v>
      </c>
    </row>
    <row r="41" spans="2:16" hidden="1" x14ac:dyDescent="0.3">
      <c r="B41" s="24" t="s">
        <v>78</v>
      </c>
      <c r="C41" s="24">
        <v>200</v>
      </c>
      <c r="D41" s="25"/>
      <c r="F41" s="116" t="s">
        <v>35</v>
      </c>
      <c r="G41" s="69">
        <v>0</v>
      </c>
      <c r="H41" s="79"/>
      <c r="J41" s="69">
        <v>0</v>
      </c>
      <c r="K41" s="69">
        <v>0</v>
      </c>
      <c r="L41" s="69">
        <v>0</v>
      </c>
      <c r="M41" s="68">
        <f>14*129</f>
        <v>1806</v>
      </c>
      <c r="N41" s="69">
        <f>14*135</f>
        <v>1890</v>
      </c>
      <c r="O41" s="84">
        <f>14*145</f>
        <v>2030</v>
      </c>
      <c r="P41" s="69">
        <v>1800</v>
      </c>
    </row>
    <row r="42" spans="2:16" ht="15.75" customHeight="1" x14ac:dyDescent="0.3">
      <c r="B42" s="20" t="s">
        <v>35</v>
      </c>
      <c r="C42" s="20">
        <v>1500</v>
      </c>
      <c r="D42" s="22" t="s">
        <v>100</v>
      </c>
      <c r="F42" s="23" t="s">
        <v>71</v>
      </c>
      <c r="G42" s="84">
        <v>800</v>
      </c>
      <c r="H42" s="33"/>
      <c r="J42" s="84">
        <v>800</v>
      </c>
      <c r="K42" s="84">
        <v>810</v>
      </c>
      <c r="L42" s="84">
        <f>6*128</f>
        <v>768</v>
      </c>
      <c r="M42" s="84">
        <v>774</v>
      </c>
      <c r="N42" s="68">
        <f>6*135</f>
        <v>810</v>
      </c>
      <c r="O42" s="84">
        <v>750</v>
      </c>
      <c r="P42" s="69">
        <v>700</v>
      </c>
    </row>
    <row r="43" spans="2:16" s="75" customFormat="1" x14ac:dyDescent="0.3">
      <c r="B43" s="23" t="s">
        <v>71</v>
      </c>
      <c r="C43" s="23">
        <v>700</v>
      </c>
      <c r="D43" s="33"/>
      <c r="F43" s="23" t="s">
        <v>9</v>
      </c>
      <c r="G43" s="84">
        <v>100</v>
      </c>
      <c r="H43" s="33"/>
      <c r="J43" s="84">
        <v>100</v>
      </c>
      <c r="K43" s="84">
        <v>100</v>
      </c>
      <c r="L43" s="84">
        <v>100</v>
      </c>
      <c r="M43" s="84">
        <v>100</v>
      </c>
      <c r="N43" s="69">
        <v>150</v>
      </c>
      <c r="O43" s="84">
        <v>150</v>
      </c>
      <c r="P43" s="69">
        <v>250</v>
      </c>
    </row>
    <row r="44" spans="2:16" x14ac:dyDescent="0.3">
      <c r="B44" s="24" t="s">
        <v>9</v>
      </c>
      <c r="C44" s="24">
        <v>250</v>
      </c>
      <c r="D44" s="25"/>
      <c r="F44" s="23" t="s">
        <v>66</v>
      </c>
      <c r="G44" s="84">
        <f>81*50</f>
        <v>4050</v>
      </c>
      <c r="H44" s="33"/>
      <c r="J44" s="84">
        <f>81*50</f>
        <v>4050</v>
      </c>
      <c r="K44" s="84">
        <f>81*50</f>
        <v>4050</v>
      </c>
      <c r="L44" s="84">
        <f>81*50</f>
        <v>4050</v>
      </c>
      <c r="M44" s="84">
        <f>81*60</f>
        <v>4860</v>
      </c>
      <c r="N44" s="69">
        <f>81*60</f>
        <v>4860</v>
      </c>
      <c r="O44" s="84">
        <f>81*60</f>
        <v>4860</v>
      </c>
      <c r="P44" s="69">
        <f>81*60</f>
        <v>4860</v>
      </c>
    </row>
    <row r="45" spans="2:16" x14ac:dyDescent="0.3">
      <c r="B45" s="20" t="s">
        <v>66</v>
      </c>
      <c r="C45" s="20">
        <f>78*60</f>
        <v>4680</v>
      </c>
      <c r="D45" s="22" t="s">
        <v>99</v>
      </c>
      <c r="F45" s="23" t="s">
        <v>33</v>
      </c>
      <c r="G45" s="84">
        <v>1600</v>
      </c>
      <c r="H45" s="33"/>
      <c r="J45" s="84">
        <v>1600</v>
      </c>
      <c r="K45" s="84">
        <v>1600</v>
      </c>
      <c r="L45" s="84">
        <v>1600</v>
      </c>
      <c r="M45" s="84">
        <v>2500</v>
      </c>
      <c r="N45" s="69">
        <v>2500</v>
      </c>
      <c r="O45" s="84">
        <v>2500</v>
      </c>
      <c r="P45" s="69">
        <v>2500</v>
      </c>
    </row>
    <row r="46" spans="2:16" hidden="1" x14ac:dyDescent="0.3">
      <c r="B46" s="24" t="s">
        <v>33</v>
      </c>
      <c r="C46" s="24">
        <v>2500</v>
      </c>
      <c r="D46" s="25"/>
      <c r="F46" s="116" t="s">
        <v>34</v>
      </c>
      <c r="G46" s="84">
        <v>0</v>
      </c>
      <c r="H46" s="33"/>
      <c r="J46" s="84">
        <v>0</v>
      </c>
      <c r="K46" s="84">
        <v>0</v>
      </c>
      <c r="L46" s="84">
        <v>0</v>
      </c>
      <c r="M46" s="84">
        <v>200</v>
      </c>
      <c r="N46" s="69">
        <v>200</v>
      </c>
      <c r="O46" s="84">
        <v>200</v>
      </c>
      <c r="P46" s="69">
        <v>200</v>
      </c>
    </row>
    <row r="47" spans="2:16" x14ac:dyDescent="0.3">
      <c r="B47" s="24" t="s">
        <v>34</v>
      </c>
      <c r="C47" s="24">
        <v>200</v>
      </c>
      <c r="D47" s="25"/>
      <c r="F47" s="23" t="s">
        <v>10</v>
      </c>
      <c r="G47" s="84">
        <v>400</v>
      </c>
      <c r="H47" s="33"/>
      <c r="J47" s="84">
        <v>400</v>
      </c>
      <c r="K47" s="84">
        <v>400</v>
      </c>
      <c r="L47" s="84">
        <v>300</v>
      </c>
      <c r="M47" s="84">
        <v>450</v>
      </c>
      <c r="N47" s="69">
        <v>450</v>
      </c>
      <c r="O47" s="84">
        <v>450</v>
      </c>
      <c r="P47" s="69">
        <v>450</v>
      </c>
    </row>
    <row r="48" spans="2:16" hidden="1" x14ac:dyDescent="0.3">
      <c r="B48" s="20" t="s">
        <v>10</v>
      </c>
      <c r="C48" s="20">
        <v>350</v>
      </c>
      <c r="D48" s="22" t="s">
        <v>106</v>
      </c>
      <c r="F48" s="116" t="s">
        <v>11</v>
      </c>
      <c r="G48" s="84">
        <v>0</v>
      </c>
      <c r="H48" s="33"/>
      <c r="J48" s="84">
        <v>0</v>
      </c>
      <c r="K48" s="84">
        <v>0</v>
      </c>
      <c r="L48" s="84">
        <v>0</v>
      </c>
      <c r="M48" s="84">
        <v>50</v>
      </c>
      <c r="N48" s="69">
        <v>50</v>
      </c>
      <c r="O48" s="84">
        <v>50</v>
      </c>
      <c r="P48" s="69">
        <v>50</v>
      </c>
    </row>
    <row r="49" spans="1:16" hidden="1" x14ac:dyDescent="0.3">
      <c r="B49" s="24" t="s">
        <v>11</v>
      </c>
      <c r="C49" s="24">
        <v>50</v>
      </c>
      <c r="D49" s="25"/>
      <c r="F49" s="116" t="s">
        <v>72</v>
      </c>
      <c r="G49" s="84">
        <v>0</v>
      </c>
      <c r="H49" s="33"/>
      <c r="J49" s="84">
        <v>0</v>
      </c>
      <c r="K49" s="84">
        <v>0</v>
      </c>
      <c r="L49" s="84">
        <v>0</v>
      </c>
      <c r="M49" s="84">
        <v>100</v>
      </c>
      <c r="N49" s="69">
        <v>100</v>
      </c>
      <c r="O49" s="84">
        <v>100</v>
      </c>
      <c r="P49" s="69">
        <v>100</v>
      </c>
    </row>
    <row r="50" spans="1:16" hidden="1" x14ac:dyDescent="0.3">
      <c r="B50" s="24" t="s">
        <v>72</v>
      </c>
      <c r="C50" s="24">
        <v>100</v>
      </c>
      <c r="D50" s="25"/>
      <c r="F50" s="116" t="s">
        <v>90</v>
      </c>
      <c r="G50" s="84">
        <v>0</v>
      </c>
      <c r="H50" s="33" t="s">
        <v>89</v>
      </c>
      <c r="J50" s="84">
        <v>0</v>
      </c>
      <c r="K50" s="84">
        <v>0</v>
      </c>
      <c r="L50" s="84">
        <v>0</v>
      </c>
      <c r="M50" s="84">
        <v>275</v>
      </c>
      <c r="N50" s="69">
        <v>275</v>
      </c>
      <c r="O50" s="84">
        <v>275</v>
      </c>
      <c r="P50" s="69">
        <v>275</v>
      </c>
    </row>
    <row r="51" spans="1:16" x14ac:dyDescent="0.3">
      <c r="B51" s="24" t="s">
        <v>90</v>
      </c>
      <c r="C51" s="24">
        <v>275</v>
      </c>
      <c r="D51" s="25"/>
      <c r="F51" s="23" t="s">
        <v>85</v>
      </c>
      <c r="G51" s="84">
        <v>0</v>
      </c>
      <c r="H51" s="33" t="s">
        <v>161</v>
      </c>
      <c r="J51" s="84">
        <v>0</v>
      </c>
      <c r="K51" s="84">
        <v>250</v>
      </c>
      <c r="L51" s="84">
        <v>250</v>
      </c>
      <c r="M51" s="84">
        <v>250</v>
      </c>
      <c r="N51" s="68">
        <v>300</v>
      </c>
      <c r="O51" s="84">
        <v>250</v>
      </c>
      <c r="P51" s="69">
        <v>250</v>
      </c>
    </row>
    <row r="52" spans="1:16" hidden="1" x14ac:dyDescent="0.3">
      <c r="B52" s="24" t="s">
        <v>85</v>
      </c>
      <c r="C52" s="24">
        <v>250</v>
      </c>
      <c r="D52" s="25"/>
      <c r="F52" s="116" t="s">
        <v>101</v>
      </c>
      <c r="G52" s="84">
        <v>0</v>
      </c>
      <c r="H52" s="33"/>
      <c r="J52" s="84">
        <v>0</v>
      </c>
      <c r="K52" s="84">
        <v>0</v>
      </c>
      <c r="L52" s="84">
        <v>0</v>
      </c>
      <c r="M52" s="84">
        <v>100</v>
      </c>
      <c r="N52" s="69">
        <v>100</v>
      </c>
      <c r="O52" s="84">
        <v>100</v>
      </c>
      <c r="P52" s="69">
        <v>100</v>
      </c>
    </row>
    <row r="53" spans="1:16" hidden="1" x14ac:dyDescent="0.3">
      <c r="B53" s="24"/>
      <c r="C53" s="24"/>
      <c r="D53" s="25"/>
      <c r="F53" s="116" t="s">
        <v>131</v>
      </c>
      <c r="G53" s="84"/>
      <c r="H53" s="33"/>
      <c r="J53" s="84"/>
      <c r="K53" s="84"/>
      <c r="L53" s="84"/>
      <c r="M53" s="84"/>
      <c r="N53" s="68">
        <v>300</v>
      </c>
      <c r="O53" s="84"/>
      <c r="P53" s="69"/>
    </row>
    <row r="54" spans="1:16" hidden="1" x14ac:dyDescent="0.3">
      <c r="B54" s="24" t="s">
        <v>101</v>
      </c>
      <c r="C54" s="24">
        <v>100</v>
      </c>
      <c r="D54" s="25"/>
      <c r="F54" s="116" t="s">
        <v>122</v>
      </c>
      <c r="G54" s="84">
        <v>0</v>
      </c>
      <c r="H54" s="33"/>
      <c r="J54" s="84">
        <v>0</v>
      </c>
      <c r="K54" s="84">
        <v>0</v>
      </c>
      <c r="L54" s="84">
        <v>0</v>
      </c>
      <c r="M54" s="84">
        <v>150</v>
      </c>
      <c r="N54" s="69">
        <v>150</v>
      </c>
      <c r="O54" s="84">
        <v>150</v>
      </c>
      <c r="P54" s="69">
        <v>150</v>
      </c>
    </row>
    <row r="55" spans="1:16" ht="15" customHeight="1" x14ac:dyDescent="0.3">
      <c r="B55" s="20" t="s">
        <v>89</v>
      </c>
      <c r="C55" s="20" t="s">
        <v>89</v>
      </c>
      <c r="D55" s="22" t="s">
        <v>113</v>
      </c>
      <c r="F55" s="23" t="s">
        <v>74</v>
      </c>
      <c r="G55" s="84">
        <v>850</v>
      </c>
      <c r="H55" s="33"/>
      <c r="J55" s="84">
        <v>850</v>
      </c>
      <c r="K55" s="84">
        <v>850</v>
      </c>
      <c r="L55" s="84">
        <v>800</v>
      </c>
      <c r="M55" s="84">
        <v>800</v>
      </c>
      <c r="N55" s="69">
        <v>800</v>
      </c>
      <c r="O55" s="84">
        <v>800</v>
      </c>
      <c r="P55" s="69">
        <v>800</v>
      </c>
    </row>
    <row r="56" spans="1:16" x14ac:dyDescent="0.3">
      <c r="B56" s="24" t="s">
        <v>74</v>
      </c>
      <c r="C56" s="24">
        <v>800</v>
      </c>
      <c r="D56" s="25"/>
      <c r="F56" s="23" t="s">
        <v>13</v>
      </c>
      <c r="G56" s="84">
        <v>300</v>
      </c>
      <c r="H56" s="33"/>
      <c r="J56" s="84">
        <v>300</v>
      </c>
      <c r="K56" s="84">
        <v>300</v>
      </c>
      <c r="L56" s="84">
        <v>250</v>
      </c>
      <c r="M56" s="84">
        <v>800</v>
      </c>
      <c r="N56" s="69">
        <v>800</v>
      </c>
      <c r="O56" s="84">
        <v>800</v>
      </c>
      <c r="P56" s="69">
        <v>800</v>
      </c>
    </row>
    <row r="57" spans="1:16" x14ac:dyDescent="0.3">
      <c r="B57" s="24" t="s">
        <v>13</v>
      </c>
      <c r="C57" s="24">
        <v>800</v>
      </c>
      <c r="D57" s="25"/>
      <c r="F57" s="29" t="s">
        <v>26</v>
      </c>
      <c r="G57" s="84" t="s">
        <v>89</v>
      </c>
      <c r="H57" s="33"/>
      <c r="J57" s="84" t="s">
        <v>89</v>
      </c>
      <c r="K57" s="84" t="s">
        <v>89</v>
      </c>
      <c r="L57" s="84" t="s">
        <v>89</v>
      </c>
      <c r="M57" s="84" t="s">
        <v>89</v>
      </c>
      <c r="N57" s="69" t="s">
        <v>89</v>
      </c>
      <c r="O57" s="84" t="s">
        <v>89</v>
      </c>
      <c r="P57" s="69" t="s">
        <v>89</v>
      </c>
    </row>
    <row r="58" spans="1:16" x14ac:dyDescent="0.3">
      <c r="B58" s="26" t="s">
        <v>26</v>
      </c>
      <c r="C58" s="24" t="s">
        <v>89</v>
      </c>
      <c r="D58" s="25"/>
      <c r="F58" s="23" t="s">
        <v>79</v>
      </c>
      <c r="G58" s="84">
        <v>1000</v>
      </c>
      <c r="H58" s="33"/>
      <c r="J58" s="84">
        <v>1000</v>
      </c>
      <c r="K58" s="84">
        <v>1000</v>
      </c>
      <c r="L58" s="84">
        <v>1000</v>
      </c>
      <c r="M58" s="84">
        <v>1000</v>
      </c>
      <c r="N58" s="69">
        <v>1000</v>
      </c>
      <c r="O58" s="84">
        <v>1000</v>
      </c>
      <c r="P58" s="69">
        <v>1000</v>
      </c>
    </row>
    <row r="59" spans="1:16" x14ac:dyDescent="0.3">
      <c r="B59" s="23" t="s">
        <v>79</v>
      </c>
      <c r="C59" s="24">
        <v>1000</v>
      </c>
      <c r="D59" s="25"/>
      <c r="F59" s="23" t="s">
        <v>27</v>
      </c>
      <c r="G59" s="84">
        <v>600</v>
      </c>
      <c r="H59" s="33"/>
      <c r="J59" s="84">
        <v>600</v>
      </c>
      <c r="K59" s="84">
        <v>600</v>
      </c>
      <c r="L59" s="84">
        <v>600</v>
      </c>
      <c r="M59" s="84">
        <v>600</v>
      </c>
      <c r="N59" s="69">
        <v>600</v>
      </c>
      <c r="O59" s="84">
        <v>600</v>
      </c>
      <c r="P59" s="69">
        <v>600</v>
      </c>
    </row>
    <row r="60" spans="1:16" x14ac:dyDescent="0.3">
      <c r="B60" s="24" t="s">
        <v>27</v>
      </c>
      <c r="C60" s="24">
        <v>600</v>
      </c>
      <c r="D60" s="25"/>
      <c r="F60" s="23" t="s">
        <v>32</v>
      </c>
      <c r="G60" s="84">
        <v>200</v>
      </c>
      <c r="H60" s="33"/>
      <c r="J60" s="84">
        <v>200</v>
      </c>
      <c r="K60" s="84">
        <v>200</v>
      </c>
      <c r="L60" s="84">
        <v>200</v>
      </c>
      <c r="M60" s="84">
        <v>200</v>
      </c>
      <c r="N60" s="69">
        <v>200</v>
      </c>
      <c r="O60" s="84">
        <v>200</v>
      </c>
      <c r="P60" s="69">
        <v>200</v>
      </c>
    </row>
    <row r="61" spans="1:16" x14ac:dyDescent="0.3">
      <c r="B61" s="24" t="s">
        <v>32</v>
      </c>
      <c r="C61" s="24">
        <v>200</v>
      </c>
      <c r="D61" s="25"/>
      <c r="F61" s="23" t="s">
        <v>28</v>
      </c>
      <c r="G61" s="84">
        <v>1200</v>
      </c>
      <c r="H61" s="33"/>
      <c r="J61" s="84">
        <v>1200</v>
      </c>
      <c r="K61" s="84">
        <v>1200</v>
      </c>
      <c r="L61" s="84">
        <v>1200</v>
      </c>
      <c r="M61" s="84">
        <v>1200</v>
      </c>
      <c r="N61" s="69">
        <v>1200</v>
      </c>
      <c r="O61" s="84">
        <v>1200</v>
      </c>
      <c r="P61" s="69">
        <v>1200</v>
      </c>
    </row>
    <row r="62" spans="1:16" x14ac:dyDescent="0.3">
      <c r="B62" s="24" t="s">
        <v>28</v>
      </c>
      <c r="C62" s="24">
        <v>1200</v>
      </c>
      <c r="D62" s="25"/>
      <c r="F62" s="29" t="s">
        <v>64</v>
      </c>
      <c r="G62" s="85"/>
      <c r="H62" s="33"/>
      <c r="J62" s="85"/>
      <c r="K62" s="85"/>
      <c r="L62" s="85"/>
      <c r="M62" s="85"/>
      <c r="N62" s="70"/>
      <c r="O62" s="85"/>
      <c r="P62" s="70"/>
    </row>
    <row r="63" spans="1:16" x14ac:dyDescent="0.3">
      <c r="B63" s="26" t="s">
        <v>64</v>
      </c>
      <c r="C63" s="26">
        <v>3000</v>
      </c>
      <c r="D63" s="25"/>
      <c r="F63" s="23" t="s">
        <v>25</v>
      </c>
      <c r="G63" s="84">
        <v>200</v>
      </c>
      <c r="H63" s="33"/>
      <c r="J63" s="84">
        <v>200</v>
      </c>
      <c r="K63" s="84">
        <v>200</v>
      </c>
      <c r="L63" s="84">
        <v>200</v>
      </c>
      <c r="M63" s="84">
        <v>200</v>
      </c>
      <c r="N63" s="69">
        <v>200</v>
      </c>
      <c r="O63" s="84">
        <v>200</v>
      </c>
      <c r="P63" s="69">
        <v>200</v>
      </c>
    </row>
    <row r="64" spans="1:16" x14ac:dyDescent="0.3">
      <c r="A64" s="27" t="s">
        <v>89</v>
      </c>
      <c r="B64" s="24" t="s">
        <v>25</v>
      </c>
      <c r="C64" s="24">
        <v>200</v>
      </c>
      <c r="D64" s="25"/>
      <c r="F64" s="23" t="s">
        <v>15</v>
      </c>
      <c r="G64" s="84">
        <v>200</v>
      </c>
      <c r="H64" s="33" t="s">
        <v>89</v>
      </c>
      <c r="J64" s="84">
        <v>200</v>
      </c>
      <c r="K64" s="84">
        <v>200</v>
      </c>
      <c r="L64" s="84">
        <v>200</v>
      </c>
      <c r="M64" s="84">
        <v>500</v>
      </c>
      <c r="N64" s="69">
        <v>500</v>
      </c>
      <c r="O64" s="84">
        <v>500</v>
      </c>
      <c r="P64" s="69">
        <v>200</v>
      </c>
    </row>
    <row r="65" spans="1:16" hidden="1" x14ac:dyDescent="0.3">
      <c r="A65" s="27"/>
      <c r="B65" s="24"/>
      <c r="C65" s="24"/>
      <c r="D65" s="25"/>
      <c r="F65" s="116" t="s">
        <v>126</v>
      </c>
      <c r="G65" s="84">
        <v>0</v>
      </c>
      <c r="H65" s="33"/>
      <c r="J65" s="84">
        <v>0</v>
      </c>
      <c r="K65" s="84">
        <v>0</v>
      </c>
      <c r="L65" s="84">
        <v>0</v>
      </c>
      <c r="M65" s="84">
        <v>300</v>
      </c>
      <c r="N65" s="69">
        <v>300</v>
      </c>
      <c r="O65" s="84">
        <v>300</v>
      </c>
      <c r="P65" s="69"/>
    </row>
    <row r="66" spans="1:16" ht="18" customHeight="1" x14ac:dyDescent="0.3">
      <c r="B66" s="24" t="s">
        <v>15</v>
      </c>
      <c r="C66" s="24">
        <v>200</v>
      </c>
      <c r="D66" s="22" t="s">
        <v>112</v>
      </c>
      <c r="F66" s="23" t="s">
        <v>16</v>
      </c>
      <c r="G66" s="84">
        <v>200</v>
      </c>
      <c r="H66" s="33"/>
      <c r="J66" s="84">
        <v>200</v>
      </c>
      <c r="K66" s="84">
        <v>200</v>
      </c>
      <c r="L66" s="84">
        <v>200</v>
      </c>
      <c r="M66" s="84">
        <v>200</v>
      </c>
      <c r="N66" s="69">
        <v>200</v>
      </c>
      <c r="O66" s="84">
        <v>200</v>
      </c>
      <c r="P66" s="69">
        <v>200</v>
      </c>
    </row>
    <row r="67" spans="1:16" ht="18.75" customHeight="1" x14ac:dyDescent="0.3">
      <c r="B67" s="24" t="s">
        <v>16</v>
      </c>
      <c r="C67" s="24">
        <v>200</v>
      </c>
      <c r="D67" s="22" t="s">
        <v>114</v>
      </c>
      <c r="F67" s="29" t="s">
        <v>12</v>
      </c>
      <c r="G67" s="86">
        <f>SUM(G25:G66)</f>
        <v>20775</v>
      </c>
      <c r="H67" s="67"/>
      <c r="J67" s="86">
        <f>SUM(J25:J66)</f>
        <v>20775</v>
      </c>
      <c r="K67" s="86">
        <f t="shared" ref="K67:P67" si="1">SUM(K25:K66)</f>
        <v>23835</v>
      </c>
      <c r="L67" s="86">
        <f t="shared" si="1"/>
        <v>23793</v>
      </c>
      <c r="M67" s="86">
        <f t="shared" si="1"/>
        <v>34390</v>
      </c>
      <c r="N67" s="73">
        <f t="shared" si="1"/>
        <v>35035</v>
      </c>
      <c r="O67" s="86">
        <f t="shared" si="1"/>
        <v>34515</v>
      </c>
      <c r="P67" s="73">
        <f t="shared" si="1"/>
        <v>34235</v>
      </c>
    </row>
    <row r="68" spans="1:16" x14ac:dyDescent="0.3">
      <c r="B68" s="26" t="s">
        <v>12</v>
      </c>
      <c r="C68" s="31">
        <f>SUM(C25:C67)-C35-C63</f>
        <v>34655</v>
      </c>
      <c r="D68" s="19"/>
      <c r="F68" s="29" t="s">
        <v>29</v>
      </c>
      <c r="G68" s="86">
        <f>G22-G67</f>
        <v>125</v>
      </c>
      <c r="H68" s="74"/>
      <c r="J68" s="86">
        <f>J22-J67</f>
        <v>125</v>
      </c>
      <c r="K68" s="86">
        <f t="shared" ref="K68:P68" si="2">K22-K67</f>
        <v>-2385</v>
      </c>
      <c r="L68" s="86">
        <f t="shared" si="2"/>
        <v>-2243</v>
      </c>
      <c r="M68" s="86">
        <f t="shared" si="2"/>
        <v>-9340</v>
      </c>
      <c r="N68" s="73">
        <f t="shared" si="2"/>
        <v>415</v>
      </c>
      <c r="O68" s="86">
        <f t="shared" si="2"/>
        <v>35</v>
      </c>
      <c r="P68" s="73">
        <f t="shared" si="2"/>
        <v>13215</v>
      </c>
    </row>
    <row r="69" spans="1:16" x14ac:dyDescent="0.3">
      <c r="B69" s="26" t="s">
        <v>29</v>
      </c>
      <c r="C69" s="31">
        <f>C22-C68</f>
        <v>11295</v>
      </c>
      <c r="D69" s="32"/>
    </row>
    <row r="72" spans="1:16" x14ac:dyDescent="0.3">
      <c r="G72" s="88"/>
      <c r="K72" s="88"/>
      <c r="L72" s="77"/>
      <c r="M72" s="88"/>
      <c r="N72" s="77"/>
    </row>
    <row r="73" spans="1:16" x14ac:dyDescent="0.3">
      <c r="C73" s="27" t="e">
        <f>Actuals!#REF!</f>
        <v>#REF!</v>
      </c>
    </row>
    <row r="75" spans="1:16" x14ac:dyDescent="0.3">
      <c r="G75" s="88">
        <f>G68-G72</f>
        <v>125</v>
      </c>
      <c r="K75" s="88">
        <f>M68-K72</f>
        <v>-9340</v>
      </c>
      <c r="L75" s="77">
        <f>N68-L72</f>
        <v>415</v>
      </c>
      <c r="M75" s="88">
        <f>O68-M72</f>
        <v>35</v>
      </c>
      <c r="N75" s="77">
        <f>P68-N72</f>
        <v>13215</v>
      </c>
    </row>
    <row r="76" spans="1:16" x14ac:dyDescent="0.3">
      <c r="C76" s="27" t="e">
        <f>C69-C73</f>
        <v>#REF!</v>
      </c>
    </row>
  </sheetData>
  <mergeCells count="3">
    <mergeCell ref="B1:C1"/>
    <mergeCell ref="B2:C2"/>
    <mergeCell ref="B3:C3"/>
  </mergeCells>
  <pageMargins left="0.25" right="0.26" top="0.25" bottom="0.2" header="0.25" footer="0.18"/>
  <pageSetup scale="6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topLeftCell="E51" zoomScaleNormal="100" workbookViewId="0">
      <selection activeCell="G4" sqref="G4:G68"/>
    </sheetView>
  </sheetViews>
  <sheetFormatPr defaultColWidth="9.1796875" defaultRowHeight="14" x14ac:dyDescent="0.3"/>
  <cols>
    <col min="1" max="1" width="0" style="9" hidden="1" customWidth="1"/>
    <col min="2" max="2" width="37.1796875" style="9" hidden="1" customWidth="1"/>
    <col min="3" max="3" width="15.453125" style="9" hidden="1" customWidth="1"/>
    <col min="4" max="4" width="33.54296875" style="10" hidden="1" customWidth="1"/>
    <col min="5" max="5" width="9.1796875" style="9"/>
    <col min="6" max="6" width="35.54296875" style="75" bestFit="1" customWidth="1"/>
    <col min="7" max="7" width="12.26953125" style="87" customWidth="1"/>
    <col min="8" max="8" width="41.08984375" style="76" customWidth="1"/>
    <col min="9" max="9" width="9.1796875" style="9"/>
    <col min="10" max="10" width="12.26953125" style="87" customWidth="1"/>
    <col min="11" max="11" width="12.26953125" style="58" customWidth="1"/>
    <col min="12" max="12" width="12.26953125" style="87" customWidth="1"/>
    <col min="13" max="13" width="12.26953125" style="58" customWidth="1"/>
    <col min="14" max="15" width="9.1796875" style="9"/>
    <col min="16" max="16" width="10.81640625" style="9" customWidth="1"/>
    <col min="17" max="16384" width="9.1796875" style="9"/>
  </cols>
  <sheetData>
    <row r="1" spans="2:15" x14ac:dyDescent="0.3">
      <c r="B1" s="117" t="s">
        <v>18</v>
      </c>
      <c r="C1" s="117"/>
      <c r="F1" s="58" t="s">
        <v>18</v>
      </c>
      <c r="G1" s="80"/>
      <c r="H1" s="58"/>
      <c r="J1" s="115"/>
      <c r="K1" s="80"/>
      <c r="L1" s="80"/>
      <c r="M1" s="9"/>
    </row>
    <row r="2" spans="2:15" x14ac:dyDescent="0.3">
      <c r="B2" s="117" t="s">
        <v>98</v>
      </c>
      <c r="C2" s="118"/>
      <c r="F2" s="58" t="s">
        <v>150</v>
      </c>
      <c r="G2" s="80"/>
      <c r="H2" s="58"/>
      <c r="J2" s="115"/>
      <c r="K2" s="80"/>
      <c r="L2" s="80"/>
      <c r="M2" s="9"/>
    </row>
    <row r="3" spans="2:15" x14ac:dyDescent="0.3">
      <c r="B3" s="117" t="s">
        <v>48</v>
      </c>
      <c r="C3" s="117"/>
      <c r="F3" s="89"/>
      <c r="G3" s="80"/>
      <c r="H3" s="59"/>
      <c r="J3" s="115"/>
      <c r="K3" s="80"/>
      <c r="L3" s="80"/>
      <c r="M3" s="9"/>
    </row>
    <row r="4" spans="2:15" x14ac:dyDescent="0.3">
      <c r="B4" s="11"/>
      <c r="C4" s="12" t="s">
        <v>86</v>
      </c>
      <c r="D4" s="13"/>
      <c r="F4" s="60"/>
      <c r="G4" s="81" t="s">
        <v>155</v>
      </c>
      <c r="H4" s="62"/>
      <c r="J4" s="81" t="s">
        <v>149</v>
      </c>
      <c r="K4" s="81" t="s">
        <v>144</v>
      </c>
      <c r="L4" s="81" t="s">
        <v>135</v>
      </c>
      <c r="M4" s="61" t="s">
        <v>128</v>
      </c>
      <c r="N4" s="81" t="s">
        <v>120</v>
      </c>
      <c r="O4" s="61" t="s">
        <v>94</v>
      </c>
    </row>
    <row r="5" spans="2:15" x14ac:dyDescent="0.3">
      <c r="B5" s="14"/>
      <c r="C5" s="15" t="s">
        <v>62</v>
      </c>
      <c r="D5" s="16" t="s">
        <v>65</v>
      </c>
      <c r="F5" s="63"/>
      <c r="G5" s="82" t="s">
        <v>87</v>
      </c>
      <c r="H5" s="64" t="s">
        <v>65</v>
      </c>
      <c r="J5" s="82" t="s">
        <v>87</v>
      </c>
      <c r="K5" s="82" t="s">
        <v>87</v>
      </c>
      <c r="L5" s="82" t="s">
        <v>87</v>
      </c>
      <c r="M5" s="64" t="s">
        <v>87</v>
      </c>
      <c r="N5" s="82" t="s">
        <v>87</v>
      </c>
      <c r="O5" s="64" t="s">
        <v>87</v>
      </c>
    </row>
    <row r="6" spans="2:15" x14ac:dyDescent="0.3">
      <c r="B6" s="17" t="s">
        <v>20</v>
      </c>
      <c r="C6" s="18"/>
      <c r="D6" s="19"/>
      <c r="F6" s="65" t="s">
        <v>20</v>
      </c>
      <c r="G6" s="83"/>
      <c r="H6" s="67"/>
      <c r="J6" s="83"/>
      <c r="K6" s="83"/>
      <c r="L6" s="83"/>
      <c r="M6" s="66"/>
      <c r="N6" s="83"/>
      <c r="O6" s="66"/>
    </row>
    <row r="7" spans="2:15" ht="28" x14ac:dyDescent="0.3">
      <c r="B7" s="20" t="s">
        <v>84</v>
      </c>
      <c r="C7" s="21">
        <v>1000</v>
      </c>
      <c r="D7" s="22" t="s">
        <v>111</v>
      </c>
      <c r="F7" s="23" t="s">
        <v>84</v>
      </c>
      <c r="G7" s="84">
        <v>1000</v>
      </c>
      <c r="H7" s="33"/>
      <c r="J7" s="84">
        <v>1000</v>
      </c>
      <c r="K7" s="84">
        <v>750</v>
      </c>
      <c r="L7" s="84">
        <v>500</v>
      </c>
      <c r="M7" s="69">
        <v>1200</v>
      </c>
      <c r="N7" s="84">
        <v>500</v>
      </c>
      <c r="O7" s="69">
        <v>1000</v>
      </c>
    </row>
    <row r="8" spans="2:15" ht="28" x14ac:dyDescent="0.3">
      <c r="B8" s="20" t="s">
        <v>84</v>
      </c>
      <c r="C8" s="21">
        <v>1000</v>
      </c>
      <c r="D8" s="22" t="s">
        <v>111</v>
      </c>
      <c r="F8" s="23" t="s">
        <v>123</v>
      </c>
      <c r="G8" s="84">
        <v>250</v>
      </c>
      <c r="H8" s="33"/>
      <c r="J8" s="84">
        <v>250</v>
      </c>
      <c r="K8" s="84">
        <v>250</v>
      </c>
      <c r="L8" s="84">
        <f>5*100</f>
        <v>500</v>
      </c>
      <c r="M8" s="68">
        <v>350</v>
      </c>
      <c r="N8" s="84">
        <f>5*100</f>
        <v>500</v>
      </c>
      <c r="O8" s="69">
        <v>0</v>
      </c>
    </row>
    <row r="9" spans="2:15" x14ac:dyDescent="0.3">
      <c r="B9" s="20" t="s">
        <v>75</v>
      </c>
      <c r="C9" s="21">
        <v>12000</v>
      </c>
      <c r="D9" s="22" t="s">
        <v>109</v>
      </c>
      <c r="F9" s="23" t="s">
        <v>130</v>
      </c>
      <c r="G9" s="84">
        <v>2000</v>
      </c>
      <c r="H9" s="33"/>
      <c r="J9" s="84">
        <v>2000</v>
      </c>
      <c r="K9" s="84">
        <v>2500</v>
      </c>
      <c r="L9" s="84">
        <v>4000</v>
      </c>
      <c r="M9" s="69">
        <v>3500</v>
      </c>
      <c r="N9" s="84">
        <v>10000</v>
      </c>
      <c r="O9" s="69">
        <v>12500</v>
      </c>
    </row>
    <row r="10" spans="2:15" x14ac:dyDescent="0.3">
      <c r="B10" s="20" t="s">
        <v>75</v>
      </c>
      <c r="C10" s="21">
        <v>12000</v>
      </c>
      <c r="D10" s="22" t="s">
        <v>109</v>
      </c>
      <c r="F10" s="23" t="s">
        <v>136</v>
      </c>
      <c r="G10" s="84">
        <v>0</v>
      </c>
      <c r="H10" s="33"/>
      <c r="J10" s="84">
        <v>0</v>
      </c>
      <c r="K10" s="84">
        <v>0</v>
      </c>
      <c r="L10" s="84">
        <v>1000</v>
      </c>
      <c r="M10" s="69">
        <v>9400</v>
      </c>
      <c r="N10" s="84">
        <v>1300</v>
      </c>
      <c r="O10" s="69">
        <v>12500</v>
      </c>
    </row>
    <row r="11" spans="2:15" x14ac:dyDescent="0.3">
      <c r="B11" s="20" t="s">
        <v>4</v>
      </c>
      <c r="C11" s="21">
        <v>1200</v>
      </c>
      <c r="D11" s="22" t="s">
        <v>110</v>
      </c>
      <c r="F11" s="23" t="s">
        <v>4</v>
      </c>
      <c r="G11" s="84">
        <v>0</v>
      </c>
      <c r="H11" s="33" t="s">
        <v>156</v>
      </c>
      <c r="J11" s="84">
        <v>500</v>
      </c>
      <c r="K11" s="84">
        <v>500</v>
      </c>
      <c r="L11" s="84">
        <v>1100</v>
      </c>
      <c r="M11" s="69">
        <v>1000</v>
      </c>
      <c r="N11" s="84">
        <v>1100</v>
      </c>
      <c r="O11" s="69">
        <v>1200</v>
      </c>
    </row>
    <row r="12" spans="2:15" x14ac:dyDescent="0.3">
      <c r="B12" s="23" t="s">
        <v>1</v>
      </c>
      <c r="C12" s="24">
        <v>4000</v>
      </c>
      <c r="D12" s="25"/>
      <c r="F12" s="23" t="s">
        <v>1</v>
      </c>
      <c r="G12" s="84">
        <v>4500</v>
      </c>
      <c r="H12" s="33"/>
      <c r="J12" s="84">
        <v>4500</v>
      </c>
      <c r="K12" s="84">
        <v>4500</v>
      </c>
      <c r="L12" s="84">
        <v>4500</v>
      </c>
      <c r="M12" s="69">
        <v>4500</v>
      </c>
      <c r="N12" s="84">
        <v>4500</v>
      </c>
      <c r="O12" s="69">
        <v>4000</v>
      </c>
    </row>
    <row r="13" spans="2:15" x14ac:dyDescent="0.3">
      <c r="B13" s="26" t="s">
        <v>59</v>
      </c>
      <c r="C13" s="26">
        <v>4000</v>
      </c>
      <c r="D13" s="25"/>
      <c r="F13" s="23" t="s">
        <v>151</v>
      </c>
      <c r="G13" s="84">
        <v>1750</v>
      </c>
      <c r="H13" s="33" t="s">
        <v>152</v>
      </c>
      <c r="J13" s="84">
        <v>1750</v>
      </c>
      <c r="K13" s="84">
        <v>1250</v>
      </c>
      <c r="L13" s="84">
        <v>1000</v>
      </c>
      <c r="M13" s="69">
        <v>4000</v>
      </c>
      <c r="N13" s="84">
        <v>4000</v>
      </c>
      <c r="O13" s="69">
        <v>4000</v>
      </c>
    </row>
    <row r="14" spans="2:15" x14ac:dyDescent="0.3">
      <c r="B14" s="23" t="s">
        <v>0</v>
      </c>
      <c r="C14" s="24">
        <v>8000</v>
      </c>
      <c r="D14" s="25"/>
      <c r="F14" s="23" t="s">
        <v>0</v>
      </c>
      <c r="G14" s="84">
        <v>8000</v>
      </c>
      <c r="H14" s="33"/>
      <c r="J14" s="84">
        <v>8000</v>
      </c>
      <c r="K14" s="84">
        <v>8000</v>
      </c>
      <c r="L14" s="84">
        <v>8000</v>
      </c>
      <c r="M14" s="69">
        <v>8000</v>
      </c>
      <c r="N14" s="84">
        <v>8000</v>
      </c>
      <c r="O14" s="69">
        <v>8000</v>
      </c>
    </row>
    <row r="15" spans="2:15" x14ac:dyDescent="0.3">
      <c r="B15" s="20" t="s">
        <v>52</v>
      </c>
      <c r="C15" s="20">
        <v>400</v>
      </c>
      <c r="D15" s="22" t="s">
        <v>108</v>
      </c>
      <c r="F15" s="23" t="s">
        <v>118</v>
      </c>
      <c r="G15" s="84">
        <v>1000</v>
      </c>
      <c r="H15" s="33" t="s">
        <v>160</v>
      </c>
      <c r="J15" s="84">
        <v>1000</v>
      </c>
      <c r="K15" s="84">
        <v>100</v>
      </c>
      <c r="L15" s="84">
        <v>500</v>
      </c>
      <c r="M15" s="69">
        <v>500</v>
      </c>
      <c r="N15" s="84">
        <v>500</v>
      </c>
      <c r="O15" s="69">
        <v>500</v>
      </c>
    </row>
    <row r="16" spans="2:15" x14ac:dyDescent="0.3">
      <c r="B16" s="20" t="s">
        <v>88</v>
      </c>
      <c r="C16" s="21">
        <v>2000</v>
      </c>
      <c r="D16" s="22" t="s">
        <v>102</v>
      </c>
      <c r="F16" s="23" t="s">
        <v>88</v>
      </c>
      <c r="G16" s="84">
        <v>250</v>
      </c>
      <c r="H16" s="33"/>
      <c r="J16" s="84">
        <v>0</v>
      </c>
      <c r="K16" s="84">
        <v>1000</v>
      </c>
      <c r="L16" s="84">
        <v>1600</v>
      </c>
      <c r="M16" s="69">
        <v>1400</v>
      </c>
      <c r="N16" s="84">
        <v>1800</v>
      </c>
      <c r="O16" s="69">
        <v>2200</v>
      </c>
    </row>
    <row r="17" spans="1:18" x14ac:dyDescent="0.3">
      <c r="B17" s="20" t="s">
        <v>91</v>
      </c>
      <c r="C17" s="20">
        <v>1250</v>
      </c>
      <c r="D17" s="22" t="s">
        <v>103</v>
      </c>
      <c r="F17" s="23" t="s">
        <v>91</v>
      </c>
      <c r="G17" s="84">
        <v>1650</v>
      </c>
      <c r="H17" s="33"/>
      <c r="J17" s="84">
        <v>1650</v>
      </c>
      <c r="K17" s="84">
        <v>1650</v>
      </c>
      <c r="L17" s="84">
        <v>1650</v>
      </c>
      <c r="M17" s="69">
        <v>1400</v>
      </c>
      <c r="N17" s="84">
        <v>1650</v>
      </c>
      <c r="O17" s="69">
        <v>1450</v>
      </c>
    </row>
    <row r="18" spans="1:18" x14ac:dyDescent="0.3">
      <c r="B18" s="24" t="s">
        <v>2</v>
      </c>
      <c r="C18" s="24">
        <v>100</v>
      </c>
      <c r="D18" s="25"/>
      <c r="F18" s="23" t="s">
        <v>2</v>
      </c>
      <c r="G18" s="84">
        <v>100</v>
      </c>
      <c r="H18" s="33"/>
      <c r="J18" s="84">
        <v>100</v>
      </c>
      <c r="K18" s="84">
        <v>100</v>
      </c>
      <c r="L18" s="84">
        <v>100</v>
      </c>
      <c r="M18" s="69">
        <v>100</v>
      </c>
      <c r="N18" s="84">
        <v>100</v>
      </c>
      <c r="O18" s="69">
        <v>100</v>
      </c>
    </row>
    <row r="19" spans="1:18" x14ac:dyDescent="0.3">
      <c r="B19" s="24"/>
      <c r="C19" s="24"/>
      <c r="D19" s="25"/>
      <c r="F19" s="23" t="s">
        <v>159</v>
      </c>
      <c r="G19" s="84">
        <v>400</v>
      </c>
      <c r="H19" s="33" t="s">
        <v>157</v>
      </c>
      <c r="J19" s="84">
        <v>200</v>
      </c>
      <c r="K19" s="84">
        <v>200</v>
      </c>
      <c r="L19" s="84">
        <v>100</v>
      </c>
      <c r="M19" s="69">
        <v>100</v>
      </c>
      <c r="N19" s="84">
        <v>100</v>
      </c>
      <c r="O19" s="69"/>
    </row>
    <row r="20" spans="1:18" x14ac:dyDescent="0.3">
      <c r="B20" s="24"/>
      <c r="C20" s="24"/>
      <c r="D20" s="25"/>
      <c r="F20" s="78" t="s">
        <v>125</v>
      </c>
      <c r="G20" s="84">
        <v>0</v>
      </c>
      <c r="H20" s="33" t="s">
        <v>158</v>
      </c>
      <c r="J20" s="84">
        <v>500</v>
      </c>
      <c r="K20" s="84">
        <v>750</v>
      </c>
      <c r="L20" s="84">
        <v>500</v>
      </c>
      <c r="M20" s="68">
        <v>0</v>
      </c>
      <c r="N20" s="84">
        <v>500</v>
      </c>
      <c r="O20" s="69"/>
    </row>
    <row r="21" spans="1:18" x14ac:dyDescent="0.3">
      <c r="A21" s="27" t="s">
        <v>89</v>
      </c>
      <c r="B21" s="20"/>
      <c r="C21" s="20"/>
      <c r="D21" s="22" t="s">
        <v>107</v>
      </c>
      <c r="F21" s="23"/>
      <c r="G21" s="84"/>
      <c r="H21" s="33"/>
      <c r="J21" s="84"/>
      <c r="K21" s="84"/>
      <c r="L21" s="84"/>
      <c r="M21" s="69"/>
      <c r="N21" s="84"/>
      <c r="O21" s="69"/>
    </row>
    <row r="22" spans="1:18" x14ac:dyDescent="0.3">
      <c r="B22" s="26" t="s">
        <v>22</v>
      </c>
      <c r="C22" s="26">
        <f>SUM(C8:C18)</f>
        <v>45950</v>
      </c>
      <c r="D22" s="25"/>
      <c r="F22" s="29" t="s">
        <v>22</v>
      </c>
      <c r="G22" s="85">
        <f>SUM(G7:G20)</f>
        <v>20900</v>
      </c>
      <c r="H22" s="33"/>
      <c r="J22" s="85">
        <f>SUM(J7:J20)</f>
        <v>21450</v>
      </c>
      <c r="K22" s="85">
        <f>SUM(K7:K20)</f>
        <v>21550</v>
      </c>
      <c r="L22" s="85">
        <f>SUM(L7:L20)</f>
        <v>25050</v>
      </c>
      <c r="M22" s="70">
        <f>SUM(M7:M20)</f>
        <v>35450</v>
      </c>
      <c r="N22" s="85">
        <f>SUM(N7:N20)</f>
        <v>34550</v>
      </c>
      <c r="O22" s="70">
        <f>SUM(O7:O18)</f>
        <v>47450</v>
      </c>
    </row>
    <row r="23" spans="1:18" x14ac:dyDescent="0.3">
      <c r="B23" s="24"/>
      <c r="C23" s="24"/>
      <c r="D23" s="25"/>
      <c r="F23" s="23"/>
      <c r="G23" s="84"/>
      <c r="H23" s="33"/>
      <c r="J23" s="84"/>
      <c r="K23" s="84"/>
      <c r="L23" s="84"/>
      <c r="M23" s="69"/>
      <c r="N23" s="84"/>
      <c r="O23" s="69"/>
    </row>
    <row r="24" spans="1:18" x14ac:dyDescent="0.3">
      <c r="B24" s="28" t="s">
        <v>23</v>
      </c>
      <c r="C24" s="24" t="s">
        <v>89</v>
      </c>
      <c r="D24" s="25"/>
      <c r="F24" s="71" t="s">
        <v>23</v>
      </c>
      <c r="G24" s="84" t="s">
        <v>89</v>
      </c>
      <c r="H24" s="33"/>
      <c r="J24" s="84" t="s">
        <v>89</v>
      </c>
      <c r="K24" s="84" t="s">
        <v>89</v>
      </c>
      <c r="L24" s="84" t="s">
        <v>89</v>
      </c>
      <c r="M24" s="69" t="s">
        <v>89</v>
      </c>
      <c r="N24" s="84" t="s">
        <v>89</v>
      </c>
      <c r="O24" s="69" t="s">
        <v>89</v>
      </c>
      <c r="R24" s="9" t="s">
        <v>89</v>
      </c>
    </row>
    <row r="25" spans="1:18" x14ac:dyDescent="0.3">
      <c r="B25" s="24" t="s">
        <v>5</v>
      </c>
      <c r="C25" s="24">
        <v>8000</v>
      </c>
      <c r="D25" s="25"/>
      <c r="F25" s="23" t="s">
        <v>5</v>
      </c>
      <c r="G25" s="84">
        <v>1000</v>
      </c>
      <c r="H25" s="33"/>
      <c r="J25" s="84">
        <v>5000</v>
      </c>
      <c r="K25" s="84">
        <v>5000</v>
      </c>
      <c r="L25" s="84">
        <v>8000</v>
      </c>
      <c r="M25" s="69">
        <v>8000</v>
      </c>
      <c r="N25" s="84">
        <v>8000</v>
      </c>
      <c r="O25" s="69">
        <v>8000</v>
      </c>
      <c r="Q25" s="9" t="s">
        <v>89</v>
      </c>
      <c r="R25" s="9" t="s">
        <v>89</v>
      </c>
    </row>
    <row r="26" spans="1:18" x14ac:dyDescent="0.3">
      <c r="B26" s="29" t="s">
        <v>6</v>
      </c>
      <c r="C26" s="24" t="s">
        <v>89</v>
      </c>
      <c r="D26" s="25"/>
      <c r="F26" s="29" t="s">
        <v>6</v>
      </c>
      <c r="G26" s="84" t="s">
        <v>89</v>
      </c>
      <c r="H26" s="33"/>
      <c r="J26" s="84" t="s">
        <v>89</v>
      </c>
      <c r="K26" s="84" t="s">
        <v>89</v>
      </c>
      <c r="L26" s="84" t="s">
        <v>89</v>
      </c>
      <c r="M26" s="69" t="s">
        <v>89</v>
      </c>
      <c r="N26" s="84" t="s">
        <v>89</v>
      </c>
      <c r="O26" s="69" t="s">
        <v>89</v>
      </c>
      <c r="R26" s="9" t="s">
        <v>89</v>
      </c>
    </row>
    <row r="27" spans="1:18" x14ac:dyDescent="0.3">
      <c r="B27" s="23" t="s">
        <v>39</v>
      </c>
      <c r="C27" s="24">
        <v>700</v>
      </c>
      <c r="D27" s="25"/>
      <c r="F27" s="23" t="s">
        <v>39</v>
      </c>
      <c r="G27" s="84">
        <v>500</v>
      </c>
      <c r="H27" s="33"/>
      <c r="J27" s="84">
        <v>500</v>
      </c>
      <c r="K27" s="84">
        <v>500</v>
      </c>
      <c r="L27" s="84">
        <v>700</v>
      </c>
      <c r="M27" s="69">
        <v>700</v>
      </c>
      <c r="N27" s="84">
        <v>700</v>
      </c>
      <c r="O27" s="69">
        <v>700</v>
      </c>
    </row>
    <row r="28" spans="1:18" x14ac:dyDescent="0.3">
      <c r="B28" s="23" t="s">
        <v>40</v>
      </c>
      <c r="C28" s="24">
        <v>700</v>
      </c>
      <c r="D28" s="25"/>
      <c r="F28" s="23" t="s">
        <v>40</v>
      </c>
      <c r="G28" s="84">
        <v>700</v>
      </c>
      <c r="H28" s="33"/>
      <c r="J28" s="84">
        <v>500</v>
      </c>
      <c r="K28" s="84">
        <v>500</v>
      </c>
      <c r="L28" s="84">
        <v>700</v>
      </c>
      <c r="M28" s="69">
        <v>700</v>
      </c>
      <c r="N28" s="84">
        <v>700</v>
      </c>
      <c r="O28" s="69">
        <v>700</v>
      </c>
    </row>
    <row r="29" spans="1:18" x14ac:dyDescent="0.3">
      <c r="B29" s="23" t="s">
        <v>41</v>
      </c>
      <c r="C29" s="24">
        <v>700</v>
      </c>
      <c r="D29" s="25"/>
      <c r="F29" s="23" t="s">
        <v>41</v>
      </c>
      <c r="G29" s="84">
        <v>700</v>
      </c>
      <c r="H29" s="33"/>
      <c r="J29" s="84">
        <v>500</v>
      </c>
      <c r="K29" s="84">
        <v>500</v>
      </c>
      <c r="L29" s="84">
        <v>700</v>
      </c>
      <c r="M29" s="69">
        <v>700</v>
      </c>
      <c r="N29" s="84">
        <v>700</v>
      </c>
      <c r="O29" s="69">
        <v>700</v>
      </c>
    </row>
    <row r="30" spans="1:18" x14ac:dyDescent="0.3">
      <c r="B30" s="23" t="s">
        <v>42</v>
      </c>
      <c r="C30" s="24">
        <v>700</v>
      </c>
      <c r="D30" s="25"/>
      <c r="F30" s="23" t="s">
        <v>42</v>
      </c>
      <c r="G30" s="84">
        <v>700</v>
      </c>
      <c r="H30" s="33"/>
      <c r="J30" s="84">
        <v>500</v>
      </c>
      <c r="K30" s="84">
        <v>500</v>
      </c>
      <c r="L30" s="84">
        <v>700</v>
      </c>
      <c r="M30" s="69">
        <v>700</v>
      </c>
      <c r="N30" s="84">
        <v>700</v>
      </c>
      <c r="O30" s="69">
        <v>700</v>
      </c>
    </row>
    <row r="31" spans="1:18" x14ac:dyDescent="0.3">
      <c r="B31" s="23" t="s">
        <v>43</v>
      </c>
      <c r="C31" s="24">
        <v>700</v>
      </c>
      <c r="D31" s="25"/>
      <c r="F31" s="23" t="s">
        <v>43</v>
      </c>
      <c r="G31" s="84">
        <v>700</v>
      </c>
      <c r="H31" s="33"/>
      <c r="J31" s="84">
        <v>500</v>
      </c>
      <c r="K31" s="84">
        <v>500</v>
      </c>
      <c r="L31" s="84">
        <v>700</v>
      </c>
      <c r="M31" s="69">
        <v>700</v>
      </c>
      <c r="N31" s="84">
        <v>700</v>
      </c>
      <c r="O31" s="69">
        <v>700</v>
      </c>
    </row>
    <row r="32" spans="1:18" x14ac:dyDescent="0.3">
      <c r="B32" s="23" t="s">
        <v>44</v>
      </c>
      <c r="C32" s="24">
        <v>700</v>
      </c>
      <c r="D32" s="25"/>
      <c r="F32" s="23" t="s">
        <v>44</v>
      </c>
      <c r="G32" s="84">
        <v>700</v>
      </c>
      <c r="H32" s="33"/>
      <c r="J32" s="84">
        <v>500</v>
      </c>
      <c r="K32" s="84">
        <v>500</v>
      </c>
      <c r="L32" s="84">
        <v>700</v>
      </c>
      <c r="M32" s="69">
        <v>700</v>
      </c>
      <c r="N32" s="84">
        <v>700</v>
      </c>
      <c r="O32" s="69">
        <v>700</v>
      </c>
    </row>
    <row r="33" spans="2:15" x14ac:dyDescent="0.3">
      <c r="B33" s="23" t="s">
        <v>45</v>
      </c>
      <c r="C33" s="24">
        <v>700</v>
      </c>
      <c r="D33" s="25"/>
      <c r="F33" s="23" t="s">
        <v>45</v>
      </c>
      <c r="G33" s="84">
        <v>700</v>
      </c>
      <c r="H33" s="33"/>
      <c r="J33" s="84">
        <v>500</v>
      </c>
      <c r="K33" s="84">
        <v>500</v>
      </c>
      <c r="L33" s="84">
        <v>700</v>
      </c>
      <c r="M33" s="69">
        <v>700</v>
      </c>
      <c r="N33" s="84">
        <v>700</v>
      </c>
      <c r="O33" s="69">
        <v>700</v>
      </c>
    </row>
    <row r="34" spans="2:15" x14ac:dyDescent="0.3">
      <c r="B34" s="23" t="s">
        <v>46</v>
      </c>
      <c r="C34" s="24">
        <v>300</v>
      </c>
      <c r="D34" s="30"/>
      <c r="F34" s="23" t="s">
        <v>46</v>
      </c>
      <c r="G34" s="84">
        <v>300</v>
      </c>
      <c r="H34" s="72"/>
      <c r="J34" s="84">
        <v>300</v>
      </c>
      <c r="K34" s="84">
        <v>500</v>
      </c>
      <c r="L34" s="84">
        <v>600</v>
      </c>
      <c r="M34" s="69">
        <v>600</v>
      </c>
      <c r="N34" s="84">
        <v>600</v>
      </c>
      <c r="O34" s="69">
        <v>600</v>
      </c>
    </row>
    <row r="35" spans="2:15" x14ac:dyDescent="0.3">
      <c r="B35" s="29" t="s">
        <v>47</v>
      </c>
      <c r="C35" s="26">
        <v>5200</v>
      </c>
      <c r="D35" s="25"/>
      <c r="F35" s="29" t="s">
        <v>47</v>
      </c>
      <c r="G35" s="85"/>
      <c r="H35" s="33"/>
      <c r="J35" s="85"/>
      <c r="K35" s="85"/>
      <c r="L35" s="85"/>
      <c r="M35" s="70"/>
      <c r="N35" s="85"/>
      <c r="O35" s="70"/>
    </row>
    <row r="36" spans="2:15" ht="16.5" customHeight="1" x14ac:dyDescent="0.3">
      <c r="B36" s="20" t="s">
        <v>36</v>
      </c>
      <c r="C36" s="20">
        <f>220*10</f>
        <v>2200</v>
      </c>
      <c r="D36" s="22" t="s">
        <v>104</v>
      </c>
      <c r="F36" s="23" t="s">
        <v>129</v>
      </c>
      <c r="G36" s="84">
        <v>375</v>
      </c>
      <c r="H36" s="33" t="s">
        <v>89</v>
      </c>
      <c r="J36" s="84">
        <v>375</v>
      </c>
      <c r="K36" s="84">
        <v>375</v>
      </c>
      <c r="L36" s="84">
        <v>375</v>
      </c>
      <c r="M36" s="69">
        <v>500</v>
      </c>
      <c r="N36" s="84">
        <v>250</v>
      </c>
      <c r="O36" s="69">
        <v>750</v>
      </c>
    </row>
    <row r="37" spans="2:15" hidden="1" x14ac:dyDescent="0.3">
      <c r="B37" s="20" t="s">
        <v>37</v>
      </c>
      <c r="C37" s="21">
        <v>0</v>
      </c>
      <c r="D37" s="22" t="s">
        <v>105</v>
      </c>
      <c r="F37" s="116" t="s">
        <v>68</v>
      </c>
      <c r="G37" s="84">
        <v>0</v>
      </c>
      <c r="H37" s="79"/>
      <c r="J37" s="84">
        <v>0</v>
      </c>
      <c r="K37" s="84">
        <v>0</v>
      </c>
      <c r="L37" s="84">
        <v>100</v>
      </c>
      <c r="M37" s="69">
        <v>100</v>
      </c>
      <c r="N37" s="84">
        <v>100</v>
      </c>
      <c r="O37" s="69">
        <v>100</v>
      </c>
    </row>
    <row r="38" spans="2:15" hidden="1" x14ac:dyDescent="0.3">
      <c r="B38" s="24" t="s">
        <v>68</v>
      </c>
      <c r="C38" s="24">
        <v>100</v>
      </c>
      <c r="D38" s="25"/>
      <c r="F38" s="116" t="s">
        <v>83</v>
      </c>
      <c r="G38" s="84">
        <v>0</v>
      </c>
      <c r="H38" s="33"/>
      <c r="J38" s="84">
        <v>0</v>
      </c>
      <c r="K38" s="84">
        <v>0</v>
      </c>
      <c r="L38" s="84">
        <v>300</v>
      </c>
      <c r="M38" s="69">
        <v>300</v>
      </c>
      <c r="N38" s="84">
        <v>300</v>
      </c>
      <c r="O38" s="69">
        <v>300</v>
      </c>
    </row>
    <row r="39" spans="2:15" x14ac:dyDescent="0.3">
      <c r="B39" s="24" t="s">
        <v>83</v>
      </c>
      <c r="C39" s="24">
        <v>300</v>
      </c>
      <c r="D39" s="25"/>
      <c r="F39" s="23" t="s">
        <v>7</v>
      </c>
      <c r="G39" s="84">
        <v>2500</v>
      </c>
      <c r="H39" s="33"/>
      <c r="J39" s="84">
        <v>2500</v>
      </c>
      <c r="K39" s="84">
        <v>2500</v>
      </c>
      <c r="L39" s="84">
        <v>2500</v>
      </c>
      <c r="M39" s="69">
        <v>2500</v>
      </c>
      <c r="N39" s="84">
        <v>2500</v>
      </c>
      <c r="O39" s="69">
        <v>2500</v>
      </c>
    </row>
    <row r="40" spans="2:15" x14ac:dyDescent="0.3">
      <c r="B40" s="24" t="s">
        <v>7</v>
      </c>
      <c r="C40" s="24">
        <v>2500</v>
      </c>
      <c r="D40" s="25"/>
      <c r="F40" s="23" t="s">
        <v>78</v>
      </c>
      <c r="G40" s="84">
        <v>200</v>
      </c>
      <c r="H40" s="33"/>
      <c r="J40" s="84">
        <v>200</v>
      </c>
      <c r="K40" s="84">
        <v>200</v>
      </c>
      <c r="L40" s="84">
        <v>200</v>
      </c>
      <c r="M40" s="69">
        <v>200</v>
      </c>
      <c r="N40" s="84">
        <v>200</v>
      </c>
      <c r="O40" s="69">
        <v>200</v>
      </c>
    </row>
    <row r="41" spans="2:15" hidden="1" x14ac:dyDescent="0.3">
      <c r="B41" s="24" t="s">
        <v>78</v>
      </c>
      <c r="C41" s="24">
        <v>200</v>
      </c>
      <c r="D41" s="25"/>
      <c r="F41" s="116" t="s">
        <v>35</v>
      </c>
      <c r="G41" s="69">
        <v>0</v>
      </c>
      <c r="H41" s="79"/>
      <c r="J41" s="69">
        <v>0</v>
      </c>
      <c r="K41" s="69">
        <v>0</v>
      </c>
      <c r="L41" s="68">
        <f>14*129</f>
        <v>1806</v>
      </c>
      <c r="M41" s="69">
        <f>14*135</f>
        <v>1890</v>
      </c>
      <c r="N41" s="84">
        <f>14*145</f>
        <v>2030</v>
      </c>
      <c r="O41" s="69">
        <v>1800</v>
      </c>
    </row>
    <row r="42" spans="2:15" ht="15.75" customHeight="1" x14ac:dyDescent="0.3">
      <c r="B42" s="20" t="s">
        <v>35</v>
      </c>
      <c r="C42" s="20">
        <v>1500</v>
      </c>
      <c r="D42" s="22" t="s">
        <v>100</v>
      </c>
      <c r="F42" s="23" t="s">
        <v>71</v>
      </c>
      <c r="G42" s="84">
        <v>800</v>
      </c>
      <c r="H42" s="33"/>
      <c r="J42" s="84">
        <v>810</v>
      </c>
      <c r="K42" s="84">
        <f>6*128</f>
        <v>768</v>
      </c>
      <c r="L42" s="84">
        <v>774</v>
      </c>
      <c r="M42" s="68">
        <f>6*135</f>
        <v>810</v>
      </c>
      <c r="N42" s="84">
        <v>750</v>
      </c>
      <c r="O42" s="69">
        <v>700</v>
      </c>
    </row>
    <row r="43" spans="2:15" s="75" customFormat="1" x14ac:dyDescent="0.3">
      <c r="B43" s="23" t="s">
        <v>71</v>
      </c>
      <c r="C43" s="23">
        <v>700</v>
      </c>
      <c r="D43" s="33"/>
      <c r="F43" s="23" t="s">
        <v>9</v>
      </c>
      <c r="G43" s="84">
        <v>100</v>
      </c>
      <c r="H43" s="33"/>
      <c r="J43" s="84">
        <v>100</v>
      </c>
      <c r="K43" s="84">
        <v>100</v>
      </c>
      <c r="L43" s="84">
        <v>100</v>
      </c>
      <c r="M43" s="69">
        <v>150</v>
      </c>
      <c r="N43" s="84">
        <v>150</v>
      </c>
      <c r="O43" s="69">
        <v>250</v>
      </c>
    </row>
    <row r="44" spans="2:15" x14ac:dyDescent="0.3">
      <c r="B44" s="24" t="s">
        <v>9</v>
      </c>
      <c r="C44" s="24">
        <v>250</v>
      </c>
      <c r="D44" s="25"/>
      <c r="F44" s="23" t="s">
        <v>66</v>
      </c>
      <c r="G44" s="84">
        <f>81*50</f>
        <v>4050</v>
      </c>
      <c r="H44" s="33"/>
      <c r="J44" s="84">
        <f>81*50</f>
        <v>4050</v>
      </c>
      <c r="K44" s="84">
        <f>81*50</f>
        <v>4050</v>
      </c>
      <c r="L44" s="84">
        <f>81*60</f>
        <v>4860</v>
      </c>
      <c r="M44" s="69">
        <f>81*60</f>
        <v>4860</v>
      </c>
      <c r="N44" s="84">
        <f>81*60</f>
        <v>4860</v>
      </c>
      <c r="O44" s="69">
        <f>81*60</f>
        <v>4860</v>
      </c>
    </row>
    <row r="45" spans="2:15" x14ac:dyDescent="0.3">
      <c r="B45" s="20" t="s">
        <v>66</v>
      </c>
      <c r="C45" s="20">
        <f>78*60</f>
        <v>4680</v>
      </c>
      <c r="D45" s="22" t="s">
        <v>99</v>
      </c>
      <c r="F45" s="23" t="s">
        <v>33</v>
      </c>
      <c r="G45" s="84">
        <v>1600</v>
      </c>
      <c r="H45" s="33"/>
      <c r="J45" s="84">
        <v>1600</v>
      </c>
      <c r="K45" s="84">
        <v>1600</v>
      </c>
      <c r="L45" s="84">
        <v>2500</v>
      </c>
      <c r="M45" s="69">
        <v>2500</v>
      </c>
      <c r="N45" s="84">
        <v>2500</v>
      </c>
      <c r="O45" s="69">
        <v>2500</v>
      </c>
    </row>
    <row r="46" spans="2:15" hidden="1" x14ac:dyDescent="0.3">
      <c r="B46" s="24" t="s">
        <v>33</v>
      </c>
      <c r="C46" s="24">
        <v>2500</v>
      </c>
      <c r="D46" s="25"/>
      <c r="F46" s="116" t="s">
        <v>34</v>
      </c>
      <c r="G46" s="84">
        <v>0</v>
      </c>
      <c r="H46" s="33"/>
      <c r="J46" s="84">
        <v>0</v>
      </c>
      <c r="K46" s="84">
        <v>0</v>
      </c>
      <c r="L46" s="84">
        <v>200</v>
      </c>
      <c r="M46" s="69">
        <v>200</v>
      </c>
      <c r="N46" s="84">
        <v>200</v>
      </c>
      <c r="O46" s="69">
        <v>200</v>
      </c>
    </row>
    <row r="47" spans="2:15" x14ac:dyDescent="0.3">
      <c r="B47" s="24" t="s">
        <v>34</v>
      </c>
      <c r="C47" s="24">
        <v>200</v>
      </c>
      <c r="D47" s="25"/>
      <c r="F47" s="23" t="s">
        <v>10</v>
      </c>
      <c r="G47" s="84">
        <v>400</v>
      </c>
      <c r="H47" s="33"/>
      <c r="J47" s="84">
        <v>400</v>
      </c>
      <c r="K47" s="84">
        <v>300</v>
      </c>
      <c r="L47" s="84">
        <v>450</v>
      </c>
      <c r="M47" s="69">
        <v>450</v>
      </c>
      <c r="N47" s="84">
        <v>450</v>
      </c>
      <c r="O47" s="69">
        <v>450</v>
      </c>
    </row>
    <row r="48" spans="2:15" hidden="1" x14ac:dyDescent="0.3">
      <c r="B48" s="20" t="s">
        <v>10</v>
      </c>
      <c r="C48" s="20">
        <v>350</v>
      </c>
      <c r="D48" s="22" t="s">
        <v>106</v>
      </c>
      <c r="F48" s="116" t="s">
        <v>11</v>
      </c>
      <c r="G48" s="84">
        <v>0</v>
      </c>
      <c r="H48" s="33"/>
      <c r="J48" s="84">
        <v>0</v>
      </c>
      <c r="K48" s="84">
        <v>0</v>
      </c>
      <c r="L48" s="84">
        <v>50</v>
      </c>
      <c r="M48" s="69">
        <v>50</v>
      </c>
      <c r="N48" s="84">
        <v>50</v>
      </c>
      <c r="O48" s="69">
        <v>50</v>
      </c>
    </row>
    <row r="49" spans="1:15" hidden="1" x14ac:dyDescent="0.3">
      <c r="B49" s="24" t="s">
        <v>11</v>
      </c>
      <c r="C49" s="24">
        <v>50</v>
      </c>
      <c r="D49" s="25"/>
      <c r="F49" s="116" t="s">
        <v>72</v>
      </c>
      <c r="G49" s="84">
        <v>0</v>
      </c>
      <c r="H49" s="33"/>
      <c r="J49" s="84">
        <v>0</v>
      </c>
      <c r="K49" s="84">
        <v>0</v>
      </c>
      <c r="L49" s="84">
        <v>100</v>
      </c>
      <c r="M49" s="69">
        <v>100</v>
      </c>
      <c r="N49" s="84">
        <v>100</v>
      </c>
      <c r="O49" s="69">
        <v>100</v>
      </c>
    </row>
    <row r="50" spans="1:15" hidden="1" x14ac:dyDescent="0.3">
      <c r="B50" s="24" t="s">
        <v>72</v>
      </c>
      <c r="C50" s="24">
        <v>100</v>
      </c>
      <c r="D50" s="25"/>
      <c r="F50" s="116" t="s">
        <v>90</v>
      </c>
      <c r="G50" s="84">
        <v>0</v>
      </c>
      <c r="H50" s="33" t="s">
        <v>89</v>
      </c>
      <c r="J50" s="84">
        <v>0</v>
      </c>
      <c r="K50" s="84">
        <v>0</v>
      </c>
      <c r="L50" s="84">
        <v>275</v>
      </c>
      <c r="M50" s="69">
        <v>275</v>
      </c>
      <c r="N50" s="84">
        <v>275</v>
      </c>
      <c r="O50" s="69">
        <v>275</v>
      </c>
    </row>
    <row r="51" spans="1:15" x14ac:dyDescent="0.3">
      <c r="B51" s="24" t="s">
        <v>90</v>
      </c>
      <c r="C51" s="24">
        <v>275</v>
      </c>
      <c r="D51" s="25"/>
      <c r="F51" s="23" t="s">
        <v>85</v>
      </c>
      <c r="G51" s="84">
        <v>0</v>
      </c>
      <c r="H51" s="33" t="s">
        <v>161</v>
      </c>
      <c r="J51" s="84">
        <v>250</v>
      </c>
      <c r="K51" s="84">
        <v>250</v>
      </c>
      <c r="L51" s="84">
        <v>250</v>
      </c>
      <c r="M51" s="68">
        <v>300</v>
      </c>
      <c r="N51" s="84">
        <v>250</v>
      </c>
      <c r="O51" s="69">
        <v>250</v>
      </c>
    </row>
    <row r="52" spans="1:15" hidden="1" x14ac:dyDescent="0.3">
      <c r="B52" s="24" t="s">
        <v>85</v>
      </c>
      <c r="C52" s="24">
        <v>250</v>
      </c>
      <c r="D52" s="25"/>
      <c r="F52" s="116" t="s">
        <v>101</v>
      </c>
      <c r="G52" s="84">
        <v>0</v>
      </c>
      <c r="H52" s="33"/>
      <c r="J52" s="84">
        <v>0</v>
      </c>
      <c r="K52" s="84">
        <v>0</v>
      </c>
      <c r="L52" s="84">
        <v>100</v>
      </c>
      <c r="M52" s="69">
        <v>100</v>
      </c>
      <c r="N52" s="84">
        <v>100</v>
      </c>
      <c r="O52" s="69">
        <v>100</v>
      </c>
    </row>
    <row r="53" spans="1:15" hidden="1" x14ac:dyDescent="0.3">
      <c r="B53" s="24"/>
      <c r="C53" s="24"/>
      <c r="D53" s="25"/>
      <c r="F53" s="116" t="s">
        <v>131</v>
      </c>
      <c r="G53" s="84"/>
      <c r="H53" s="33"/>
      <c r="J53" s="84"/>
      <c r="K53" s="84"/>
      <c r="L53" s="84"/>
      <c r="M53" s="68">
        <v>300</v>
      </c>
      <c r="N53" s="84"/>
      <c r="O53" s="69"/>
    </row>
    <row r="54" spans="1:15" hidden="1" x14ac:dyDescent="0.3">
      <c r="B54" s="24" t="s">
        <v>101</v>
      </c>
      <c r="C54" s="24">
        <v>100</v>
      </c>
      <c r="D54" s="25"/>
      <c r="F54" s="116" t="s">
        <v>122</v>
      </c>
      <c r="G54" s="84">
        <v>0</v>
      </c>
      <c r="H54" s="33"/>
      <c r="J54" s="84">
        <v>0</v>
      </c>
      <c r="K54" s="84">
        <v>0</v>
      </c>
      <c r="L54" s="84">
        <v>150</v>
      </c>
      <c r="M54" s="69">
        <v>150</v>
      </c>
      <c r="N54" s="84">
        <v>150</v>
      </c>
      <c r="O54" s="69">
        <v>150</v>
      </c>
    </row>
    <row r="55" spans="1:15" ht="15" customHeight="1" x14ac:dyDescent="0.3">
      <c r="B55" s="20" t="s">
        <v>89</v>
      </c>
      <c r="C55" s="20" t="s">
        <v>89</v>
      </c>
      <c r="D55" s="22" t="s">
        <v>113</v>
      </c>
      <c r="F55" s="23" t="s">
        <v>74</v>
      </c>
      <c r="G55" s="84">
        <v>850</v>
      </c>
      <c r="H55" s="33"/>
      <c r="J55" s="84">
        <v>850</v>
      </c>
      <c r="K55" s="84">
        <v>800</v>
      </c>
      <c r="L55" s="84">
        <v>800</v>
      </c>
      <c r="M55" s="69">
        <v>800</v>
      </c>
      <c r="N55" s="84">
        <v>800</v>
      </c>
      <c r="O55" s="69">
        <v>800</v>
      </c>
    </row>
    <row r="56" spans="1:15" x14ac:dyDescent="0.3">
      <c r="B56" s="24" t="s">
        <v>74</v>
      </c>
      <c r="C56" s="24">
        <v>800</v>
      </c>
      <c r="D56" s="25"/>
      <c r="F56" s="23" t="s">
        <v>13</v>
      </c>
      <c r="G56" s="84">
        <v>300</v>
      </c>
      <c r="H56" s="33"/>
      <c r="J56" s="84">
        <v>300</v>
      </c>
      <c r="K56" s="84">
        <v>250</v>
      </c>
      <c r="L56" s="84">
        <v>800</v>
      </c>
      <c r="M56" s="69">
        <v>800</v>
      </c>
      <c r="N56" s="84">
        <v>800</v>
      </c>
      <c r="O56" s="69">
        <v>800</v>
      </c>
    </row>
    <row r="57" spans="1:15" x14ac:dyDescent="0.3">
      <c r="B57" s="24" t="s">
        <v>13</v>
      </c>
      <c r="C57" s="24">
        <v>800</v>
      </c>
      <c r="D57" s="25"/>
      <c r="F57" s="29" t="s">
        <v>26</v>
      </c>
      <c r="G57" s="84" t="s">
        <v>89</v>
      </c>
      <c r="H57" s="33"/>
      <c r="J57" s="84" t="s">
        <v>89</v>
      </c>
      <c r="K57" s="84" t="s">
        <v>89</v>
      </c>
      <c r="L57" s="84" t="s">
        <v>89</v>
      </c>
      <c r="M57" s="69" t="s">
        <v>89</v>
      </c>
      <c r="N57" s="84" t="s">
        <v>89</v>
      </c>
      <c r="O57" s="69" t="s">
        <v>89</v>
      </c>
    </row>
    <row r="58" spans="1:15" x14ac:dyDescent="0.3">
      <c r="B58" s="26" t="s">
        <v>26</v>
      </c>
      <c r="C58" s="24" t="s">
        <v>89</v>
      </c>
      <c r="D58" s="25"/>
      <c r="F58" s="23" t="s">
        <v>79</v>
      </c>
      <c r="G58" s="84">
        <v>1000</v>
      </c>
      <c r="H58" s="33"/>
      <c r="J58" s="84">
        <v>1000</v>
      </c>
      <c r="K58" s="84">
        <v>1000</v>
      </c>
      <c r="L58" s="84">
        <v>1000</v>
      </c>
      <c r="M58" s="69">
        <v>1000</v>
      </c>
      <c r="N58" s="84">
        <v>1000</v>
      </c>
      <c r="O58" s="69">
        <v>1000</v>
      </c>
    </row>
    <row r="59" spans="1:15" x14ac:dyDescent="0.3">
      <c r="B59" s="23" t="s">
        <v>79</v>
      </c>
      <c r="C59" s="24">
        <v>1000</v>
      </c>
      <c r="D59" s="25"/>
      <c r="F59" s="23" t="s">
        <v>27</v>
      </c>
      <c r="G59" s="84">
        <v>600</v>
      </c>
      <c r="H59" s="33"/>
      <c r="J59" s="84">
        <v>600</v>
      </c>
      <c r="K59" s="84">
        <v>600</v>
      </c>
      <c r="L59" s="84">
        <v>600</v>
      </c>
      <c r="M59" s="69">
        <v>600</v>
      </c>
      <c r="N59" s="84">
        <v>600</v>
      </c>
      <c r="O59" s="69">
        <v>600</v>
      </c>
    </row>
    <row r="60" spans="1:15" x14ac:dyDescent="0.3">
      <c r="B60" s="24" t="s">
        <v>27</v>
      </c>
      <c r="C60" s="24">
        <v>600</v>
      </c>
      <c r="D60" s="25"/>
      <c r="F60" s="23" t="s">
        <v>32</v>
      </c>
      <c r="G60" s="84">
        <v>200</v>
      </c>
      <c r="H60" s="33"/>
      <c r="J60" s="84">
        <v>200</v>
      </c>
      <c r="K60" s="84">
        <v>200</v>
      </c>
      <c r="L60" s="84">
        <v>200</v>
      </c>
      <c r="M60" s="69">
        <v>200</v>
      </c>
      <c r="N60" s="84">
        <v>200</v>
      </c>
      <c r="O60" s="69">
        <v>200</v>
      </c>
    </row>
    <row r="61" spans="1:15" x14ac:dyDescent="0.3">
      <c r="B61" s="24" t="s">
        <v>32</v>
      </c>
      <c r="C61" s="24">
        <v>200</v>
      </c>
      <c r="D61" s="25"/>
      <c r="F61" s="23" t="s">
        <v>28</v>
      </c>
      <c r="G61" s="84">
        <v>1200</v>
      </c>
      <c r="H61" s="33"/>
      <c r="J61" s="84">
        <v>1200</v>
      </c>
      <c r="K61" s="84">
        <v>1200</v>
      </c>
      <c r="L61" s="84">
        <v>1200</v>
      </c>
      <c r="M61" s="69">
        <v>1200</v>
      </c>
      <c r="N61" s="84">
        <v>1200</v>
      </c>
      <c r="O61" s="69">
        <v>1200</v>
      </c>
    </row>
    <row r="62" spans="1:15" x14ac:dyDescent="0.3">
      <c r="B62" s="24" t="s">
        <v>28</v>
      </c>
      <c r="C62" s="24">
        <v>1200</v>
      </c>
      <c r="D62" s="25"/>
      <c r="F62" s="29" t="s">
        <v>64</v>
      </c>
      <c r="G62" s="85"/>
      <c r="H62" s="33"/>
      <c r="J62" s="85"/>
      <c r="K62" s="85"/>
      <c r="L62" s="85"/>
      <c r="M62" s="70"/>
      <c r="N62" s="85"/>
      <c r="O62" s="70"/>
    </row>
    <row r="63" spans="1:15" x14ac:dyDescent="0.3">
      <c r="B63" s="26" t="s">
        <v>64</v>
      </c>
      <c r="C63" s="26">
        <v>3000</v>
      </c>
      <c r="D63" s="25"/>
      <c r="F63" s="23" t="s">
        <v>25</v>
      </c>
      <c r="G63" s="84">
        <v>200</v>
      </c>
      <c r="H63" s="33"/>
      <c r="J63" s="84">
        <v>200</v>
      </c>
      <c r="K63" s="84">
        <v>200</v>
      </c>
      <c r="L63" s="84">
        <v>200</v>
      </c>
      <c r="M63" s="69">
        <v>200</v>
      </c>
      <c r="N63" s="84">
        <v>200</v>
      </c>
      <c r="O63" s="69">
        <v>200</v>
      </c>
    </row>
    <row r="64" spans="1:15" x14ac:dyDescent="0.3">
      <c r="A64" s="27" t="s">
        <v>89</v>
      </c>
      <c r="B64" s="24" t="s">
        <v>25</v>
      </c>
      <c r="C64" s="24">
        <v>200</v>
      </c>
      <c r="D64" s="25"/>
      <c r="F64" s="23" t="s">
        <v>15</v>
      </c>
      <c r="G64" s="84">
        <v>200</v>
      </c>
      <c r="H64" s="33" t="s">
        <v>89</v>
      </c>
      <c r="J64" s="84">
        <v>200</v>
      </c>
      <c r="K64" s="84">
        <v>200</v>
      </c>
      <c r="L64" s="84">
        <v>500</v>
      </c>
      <c r="M64" s="69">
        <v>500</v>
      </c>
      <c r="N64" s="84">
        <v>500</v>
      </c>
      <c r="O64" s="69">
        <v>200</v>
      </c>
    </row>
    <row r="65" spans="1:15" hidden="1" x14ac:dyDescent="0.3">
      <c r="A65" s="27"/>
      <c r="B65" s="24"/>
      <c r="C65" s="24"/>
      <c r="D65" s="25"/>
      <c r="F65" s="116" t="s">
        <v>126</v>
      </c>
      <c r="G65" s="84">
        <v>0</v>
      </c>
      <c r="H65" s="33"/>
      <c r="J65" s="84">
        <v>0</v>
      </c>
      <c r="K65" s="84">
        <v>0</v>
      </c>
      <c r="L65" s="84">
        <v>300</v>
      </c>
      <c r="M65" s="69">
        <v>300</v>
      </c>
      <c r="N65" s="84">
        <v>300</v>
      </c>
      <c r="O65" s="69"/>
    </row>
    <row r="66" spans="1:15" ht="18" customHeight="1" x14ac:dyDescent="0.3">
      <c r="B66" s="24" t="s">
        <v>15</v>
      </c>
      <c r="C66" s="24">
        <v>200</v>
      </c>
      <c r="D66" s="22" t="s">
        <v>112</v>
      </c>
      <c r="F66" s="23" t="s">
        <v>16</v>
      </c>
      <c r="G66" s="84">
        <v>200</v>
      </c>
      <c r="H66" s="33"/>
      <c r="J66" s="84">
        <v>200</v>
      </c>
      <c r="K66" s="84">
        <v>200</v>
      </c>
      <c r="L66" s="84">
        <v>200</v>
      </c>
      <c r="M66" s="69">
        <v>200</v>
      </c>
      <c r="N66" s="84">
        <v>200</v>
      </c>
      <c r="O66" s="69">
        <v>200</v>
      </c>
    </row>
    <row r="67" spans="1:15" ht="18.75" customHeight="1" x14ac:dyDescent="0.3">
      <c r="B67" s="24" t="s">
        <v>16</v>
      </c>
      <c r="C67" s="24">
        <v>200</v>
      </c>
      <c r="D67" s="22" t="s">
        <v>114</v>
      </c>
      <c r="F67" s="29" t="s">
        <v>12</v>
      </c>
      <c r="G67" s="86">
        <f>SUM(G25:G66)</f>
        <v>20775</v>
      </c>
      <c r="H67" s="67"/>
      <c r="J67" s="86">
        <f t="shared" ref="J67:O67" si="0">SUM(J25:J66)</f>
        <v>23835</v>
      </c>
      <c r="K67" s="86">
        <f t="shared" si="0"/>
        <v>23793</v>
      </c>
      <c r="L67" s="86">
        <f t="shared" si="0"/>
        <v>34390</v>
      </c>
      <c r="M67" s="73">
        <f t="shared" si="0"/>
        <v>35035</v>
      </c>
      <c r="N67" s="86">
        <f t="shared" si="0"/>
        <v>34515</v>
      </c>
      <c r="O67" s="73">
        <f t="shared" si="0"/>
        <v>34235</v>
      </c>
    </row>
    <row r="68" spans="1:15" x14ac:dyDescent="0.3">
      <c r="B68" s="26" t="s">
        <v>12</v>
      </c>
      <c r="C68" s="31">
        <f>SUM(C25:C67)-C35-C63</f>
        <v>34655</v>
      </c>
      <c r="D68" s="19"/>
      <c r="F68" s="29" t="s">
        <v>29</v>
      </c>
      <c r="G68" s="86">
        <f>G22-G67</f>
        <v>125</v>
      </c>
      <c r="H68" s="74"/>
      <c r="J68" s="86">
        <f t="shared" ref="J68:O68" si="1">J22-J67</f>
        <v>-2385</v>
      </c>
      <c r="K68" s="86">
        <f t="shared" si="1"/>
        <v>-2243</v>
      </c>
      <c r="L68" s="86">
        <f t="shared" si="1"/>
        <v>-9340</v>
      </c>
      <c r="M68" s="73">
        <f t="shared" si="1"/>
        <v>415</v>
      </c>
      <c r="N68" s="86">
        <f t="shared" si="1"/>
        <v>35</v>
      </c>
      <c r="O68" s="73">
        <f t="shared" si="1"/>
        <v>13215</v>
      </c>
    </row>
    <row r="69" spans="1:15" x14ac:dyDescent="0.3">
      <c r="B69" s="26" t="s">
        <v>29</v>
      </c>
      <c r="C69" s="31">
        <f>C22-C68</f>
        <v>11295</v>
      </c>
      <c r="D69" s="32"/>
    </row>
    <row r="72" spans="1:15" x14ac:dyDescent="0.3">
      <c r="G72" s="88"/>
      <c r="J72" s="88"/>
      <c r="K72" s="77"/>
      <c r="L72" s="88"/>
      <c r="M72" s="77"/>
    </row>
    <row r="73" spans="1:15" x14ac:dyDescent="0.3">
      <c r="C73" s="27" t="e">
        <f>Actuals!#REF!</f>
        <v>#REF!</v>
      </c>
    </row>
    <row r="75" spans="1:15" x14ac:dyDescent="0.3">
      <c r="G75" s="88">
        <f>G68-G72</f>
        <v>125</v>
      </c>
      <c r="J75" s="88">
        <f>L68-J72</f>
        <v>-9340</v>
      </c>
      <c r="K75" s="77">
        <f>M68-K72</f>
        <v>415</v>
      </c>
      <c r="L75" s="88">
        <f>N68-L72</f>
        <v>35</v>
      </c>
      <c r="M75" s="77">
        <f>O68-M72</f>
        <v>13215</v>
      </c>
    </row>
    <row r="76" spans="1:15" x14ac:dyDescent="0.3">
      <c r="C76" s="27" t="e">
        <f>C69-C73</f>
        <v>#REF!</v>
      </c>
    </row>
  </sheetData>
  <mergeCells count="3">
    <mergeCell ref="B1:C1"/>
    <mergeCell ref="B2:C2"/>
    <mergeCell ref="B3:C3"/>
  </mergeCells>
  <pageMargins left="0.25" right="0.26" top="0.25" bottom="0.2" header="0.25" footer="0.18"/>
  <pageSetup scale="6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opLeftCell="E1" zoomScaleNormal="100" workbookViewId="0">
      <selection activeCell="H12" sqref="H12"/>
    </sheetView>
  </sheetViews>
  <sheetFormatPr defaultColWidth="9.1796875" defaultRowHeight="14" x14ac:dyDescent="0.3"/>
  <cols>
    <col min="1" max="1" width="0" style="9" hidden="1" customWidth="1"/>
    <col min="2" max="2" width="37.1796875" style="9" hidden="1" customWidth="1"/>
    <col min="3" max="3" width="15.453125" style="9" hidden="1" customWidth="1"/>
    <col min="4" max="4" width="33.54296875" style="10" hidden="1" customWidth="1"/>
    <col min="5" max="5" width="9.1796875" style="9"/>
    <col min="6" max="6" width="35.54296875" style="75" bestFit="1" customWidth="1"/>
    <col min="7" max="7" width="12.26953125" style="87" customWidth="1"/>
    <col min="8" max="8" width="37" style="76" customWidth="1"/>
    <col min="9" max="9" width="9.1796875" style="9"/>
    <col min="10" max="10" width="12.26953125" style="87" customWidth="1"/>
    <col min="11" max="11" width="12.26953125" style="58" customWidth="1"/>
    <col min="12" max="12" width="12.26953125" style="87" customWidth="1"/>
    <col min="13" max="13" width="12.26953125" style="58" customWidth="1"/>
    <col min="14" max="15" width="9.1796875" style="9"/>
    <col min="16" max="16" width="10.81640625" style="9" customWidth="1"/>
    <col min="17" max="16384" width="9.1796875" style="9"/>
  </cols>
  <sheetData>
    <row r="1" spans="2:14" x14ac:dyDescent="0.3">
      <c r="B1" s="117" t="s">
        <v>18</v>
      </c>
      <c r="C1" s="117"/>
      <c r="F1" s="58" t="s">
        <v>18</v>
      </c>
      <c r="G1" s="80"/>
      <c r="H1" s="58"/>
      <c r="J1" s="115"/>
      <c r="K1" s="80"/>
      <c r="L1" s="80"/>
      <c r="M1" s="9"/>
    </row>
    <row r="2" spans="2:14" x14ac:dyDescent="0.3">
      <c r="B2" s="117" t="s">
        <v>98</v>
      </c>
      <c r="C2" s="118"/>
      <c r="F2" s="58" t="s">
        <v>150</v>
      </c>
      <c r="G2" s="80"/>
      <c r="H2" s="58"/>
      <c r="J2" s="115"/>
      <c r="K2" s="80"/>
      <c r="L2" s="80"/>
      <c r="M2" s="9"/>
    </row>
    <row r="3" spans="2:14" x14ac:dyDescent="0.3">
      <c r="B3" s="117" t="s">
        <v>48</v>
      </c>
      <c r="C3" s="117"/>
      <c r="F3" s="89"/>
      <c r="G3" s="80"/>
      <c r="H3" s="59"/>
      <c r="J3" s="115"/>
      <c r="K3" s="80"/>
      <c r="L3" s="80"/>
      <c r="M3" s="9"/>
    </row>
    <row r="4" spans="2:14" x14ac:dyDescent="0.3">
      <c r="B4" s="11"/>
      <c r="C4" s="12" t="s">
        <v>86</v>
      </c>
      <c r="D4" s="13"/>
      <c r="F4" s="60"/>
      <c r="G4" s="81" t="s">
        <v>149</v>
      </c>
      <c r="H4" s="62"/>
      <c r="J4" s="81" t="s">
        <v>144</v>
      </c>
      <c r="K4" s="81" t="s">
        <v>135</v>
      </c>
      <c r="L4" s="61" t="s">
        <v>128</v>
      </c>
      <c r="M4" s="81" t="s">
        <v>120</v>
      </c>
      <c r="N4" s="61" t="s">
        <v>94</v>
      </c>
    </row>
    <row r="5" spans="2:14" x14ac:dyDescent="0.3">
      <c r="B5" s="14"/>
      <c r="C5" s="15" t="s">
        <v>62</v>
      </c>
      <c r="D5" s="16" t="s">
        <v>65</v>
      </c>
      <c r="F5" s="63"/>
      <c r="G5" s="82" t="s">
        <v>87</v>
      </c>
      <c r="H5" s="64" t="s">
        <v>65</v>
      </c>
      <c r="J5" s="82" t="s">
        <v>87</v>
      </c>
      <c r="K5" s="82" t="s">
        <v>87</v>
      </c>
      <c r="L5" s="64" t="s">
        <v>87</v>
      </c>
      <c r="M5" s="82" t="s">
        <v>87</v>
      </c>
      <c r="N5" s="64" t="s">
        <v>87</v>
      </c>
    </row>
    <row r="6" spans="2:14" x14ac:dyDescent="0.3">
      <c r="B6" s="17" t="s">
        <v>20</v>
      </c>
      <c r="C6" s="18"/>
      <c r="D6" s="19"/>
      <c r="F6" s="65" t="s">
        <v>20</v>
      </c>
      <c r="G6" s="83"/>
      <c r="H6" s="67"/>
      <c r="J6" s="83"/>
      <c r="K6" s="83"/>
      <c r="L6" s="66"/>
      <c r="M6" s="83"/>
      <c r="N6" s="66"/>
    </row>
    <row r="7" spans="2:14" ht="28" x14ac:dyDescent="0.3">
      <c r="B7" s="20" t="s">
        <v>84</v>
      </c>
      <c r="C7" s="21">
        <v>1000</v>
      </c>
      <c r="D7" s="22" t="s">
        <v>111</v>
      </c>
      <c r="F7" s="23" t="s">
        <v>84</v>
      </c>
      <c r="G7" s="84">
        <v>1000</v>
      </c>
      <c r="H7" s="33"/>
      <c r="J7" s="84">
        <v>750</v>
      </c>
      <c r="K7" s="84">
        <v>500</v>
      </c>
      <c r="L7" s="69">
        <v>1200</v>
      </c>
      <c r="M7" s="84">
        <v>500</v>
      </c>
      <c r="N7" s="69">
        <v>1000</v>
      </c>
    </row>
    <row r="8" spans="2:14" ht="28" x14ac:dyDescent="0.3">
      <c r="B8" s="20" t="s">
        <v>84</v>
      </c>
      <c r="C8" s="21">
        <v>1000</v>
      </c>
      <c r="D8" s="22" t="s">
        <v>111</v>
      </c>
      <c r="F8" s="23" t="s">
        <v>123</v>
      </c>
      <c r="G8" s="84">
        <v>250</v>
      </c>
      <c r="H8" s="33"/>
      <c r="J8" s="84">
        <v>250</v>
      </c>
      <c r="K8" s="84">
        <f>5*100</f>
        <v>500</v>
      </c>
      <c r="L8" s="68">
        <v>350</v>
      </c>
      <c r="M8" s="84">
        <f>5*100</f>
        <v>500</v>
      </c>
      <c r="N8" s="69">
        <v>0</v>
      </c>
    </row>
    <row r="9" spans="2:14" x14ac:dyDescent="0.3">
      <c r="B9" s="20" t="s">
        <v>75</v>
      </c>
      <c r="C9" s="21">
        <v>12000</v>
      </c>
      <c r="D9" s="22" t="s">
        <v>109</v>
      </c>
      <c r="F9" s="23" t="s">
        <v>130</v>
      </c>
      <c r="G9" s="84">
        <v>2000</v>
      </c>
      <c r="H9" s="33"/>
      <c r="J9" s="84">
        <v>2500</v>
      </c>
      <c r="K9" s="84">
        <v>4000</v>
      </c>
      <c r="L9" s="69">
        <v>3500</v>
      </c>
      <c r="M9" s="84">
        <v>10000</v>
      </c>
      <c r="N9" s="69">
        <v>12500</v>
      </c>
    </row>
    <row r="10" spans="2:14" x14ac:dyDescent="0.3">
      <c r="B10" s="20" t="s">
        <v>75</v>
      </c>
      <c r="C10" s="21">
        <v>12000</v>
      </c>
      <c r="D10" s="22" t="s">
        <v>109</v>
      </c>
      <c r="F10" s="23" t="s">
        <v>136</v>
      </c>
      <c r="G10" s="84">
        <v>0</v>
      </c>
      <c r="H10" s="33"/>
      <c r="J10" s="84">
        <v>0</v>
      </c>
      <c r="K10" s="84">
        <v>1000</v>
      </c>
      <c r="L10" s="69">
        <v>9400</v>
      </c>
      <c r="M10" s="84">
        <v>1300</v>
      </c>
      <c r="N10" s="69">
        <v>12500</v>
      </c>
    </row>
    <row r="11" spans="2:14" x14ac:dyDescent="0.3">
      <c r="B11" s="20" t="s">
        <v>4</v>
      </c>
      <c r="C11" s="21">
        <v>1200</v>
      </c>
      <c r="D11" s="22" t="s">
        <v>110</v>
      </c>
      <c r="F11" s="23" t="s">
        <v>4</v>
      </c>
      <c r="G11" s="84">
        <v>500</v>
      </c>
      <c r="H11" s="33"/>
      <c r="J11" s="84">
        <v>500</v>
      </c>
      <c r="K11" s="84">
        <v>1100</v>
      </c>
      <c r="L11" s="69">
        <v>1000</v>
      </c>
      <c r="M11" s="84">
        <v>1100</v>
      </c>
      <c r="N11" s="69">
        <v>1200</v>
      </c>
    </row>
    <row r="12" spans="2:14" x14ac:dyDescent="0.3">
      <c r="B12" s="23" t="s">
        <v>1</v>
      </c>
      <c r="C12" s="24">
        <v>4000</v>
      </c>
      <c r="D12" s="25"/>
      <c r="F12" s="23" t="s">
        <v>1</v>
      </c>
      <c r="G12" s="84">
        <v>4500</v>
      </c>
      <c r="H12" s="33"/>
      <c r="J12" s="84">
        <v>4500</v>
      </c>
      <c r="K12" s="84">
        <v>4500</v>
      </c>
      <c r="L12" s="69">
        <v>4500</v>
      </c>
      <c r="M12" s="84">
        <v>4500</v>
      </c>
      <c r="N12" s="69">
        <v>4000</v>
      </c>
    </row>
    <row r="13" spans="2:14" x14ac:dyDescent="0.3">
      <c r="B13" s="26" t="s">
        <v>59</v>
      </c>
      <c r="C13" s="26">
        <v>4000</v>
      </c>
      <c r="D13" s="25"/>
      <c r="F13" s="23" t="s">
        <v>151</v>
      </c>
      <c r="G13" s="84">
        <v>1750</v>
      </c>
      <c r="H13" s="33" t="s">
        <v>152</v>
      </c>
      <c r="J13" s="84">
        <v>1250</v>
      </c>
      <c r="K13" s="84">
        <v>1000</v>
      </c>
      <c r="L13" s="69">
        <v>4000</v>
      </c>
      <c r="M13" s="84">
        <v>4000</v>
      </c>
      <c r="N13" s="69">
        <v>4000</v>
      </c>
    </row>
    <row r="14" spans="2:14" x14ac:dyDescent="0.3">
      <c r="B14" s="23" t="s">
        <v>0</v>
      </c>
      <c r="C14" s="24">
        <v>8000</v>
      </c>
      <c r="D14" s="25"/>
      <c r="F14" s="23" t="s">
        <v>0</v>
      </c>
      <c r="G14" s="84">
        <v>8000</v>
      </c>
      <c r="H14" s="33"/>
      <c r="J14" s="84">
        <v>8000</v>
      </c>
      <c r="K14" s="84">
        <v>8000</v>
      </c>
      <c r="L14" s="69">
        <v>8000</v>
      </c>
      <c r="M14" s="84">
        <v>8000</v>
      </c>
      <c r="N14" s="69">
        <v>8000</v>
      </c>
    </row>
    <row r="15" spans="2:14" x14ac:dyDescent="0.3">
      <c r="B15" s="20" t="s">
        <v>52</v>
      </c>
      <c r="C15" s="20">
        <v>400</v>
      </c>
      <c r="D15" s="22" t="s">
        <v>108</v>
      </c>
      <c r="F15" s="23" t="s">
        <v>118</v>
      </c>
      <c r="G15" s="84">
        <v>1000</v>
      </c>
      <c r="H15" s="33" t="s">
        <v>89</v>
      </c>
      <c r="J15" s="84">
        <v>100</v>
      </c>
      <c r="K15" s="84">
        <v>500</v>
      </c>
      <c r="L15" s="69">
        <v>500</v>
      </c>
      <c r="M15" s="84">
        <v>500</v>
      </c>
      <c r="N15" s="69">
        <v>500</v>
      </c>
    </row>
    <row r="16" spans="2:14" x14ac:dyDescent="0.3">
      <c r="B16" s="20" t="s">
        <v>88</v>
      </c>
      <c r="C16" s="21">
        <v>2000</v>
      </c>
      <c r="D16" s="22" t="s">
        <v>102</v>
      </c>
      <c r="F16" s="23" t="s">
        <v>88</v>
      </c>
      <c r="G16" s="84">
        <v>0</v>
      </c>
      <c r="H16" s="33" t="s">
        <v>154</v>
      </c>
      <c r="J16" s="84">
        <v>1000</v>
      </c>
      <c r="K16" s="84">
        <v>1600</v>
      </c>
      <c r="L16" s="69">
        <v>1400</v>
      </c>
      <c r="M16" s="84">
        <v>1800</v>
      </c>
      <c r="N16" s="69">
        <v>2200</v>
      </c>
    </row>
    <row r="17" spans="1:17" x14ac:dyDescent="0.3">
      <c r="B17" s="20" t="s">
        <v>91</v>
      </c>
      <c r="C17" s="20">
        <v>1250</v>
      </c>
      <c r="D17" s="22" t="s">
        <v>103</v>
      </c>
      <c r="F17" s="23" t="s">
        <v>91</v>
      </c>
      <c r="G17" s="84">
        <v>1650</v>
      </c>
      <c r="H17" s="33"/>
      <c r="J17" s="84">
        <v>1650</v>
      </c>
      <c r="K17" s="84">
        <v>1650</v>
      </c>
      <c r="L17" s="69">
        <v>1400</v>
      </c>
      <c r="M17" s="84">
        <v>1650</v>
      </c>
      <c r="N17" s="69">
        <v>1450</v>
      </c>
    </row>
    <row r="18" spans="1:17" x14ac:dyDescent="0.3">
      <c r="B18" s="24" t="s">
        <v>2</v>
      </c>
      <c r="C18" s="24">
        <v>100</v>
      </c>
      <c r="D18" s="25"/>
      <c r="F18" s="23" t="s">
        <v>2</v>
      </c>
      <c r="G18" s="84">
        <v>100</v>
      </c>
      <c r="H18" s="33"/>
      <c r="J18" s="84">
        <v>100</v>
      </c>
      <c r="K18" s="84">
        <v>100</v>
      </c>
      <c r="L18" s="69">
        <v>100</v>
      </c>
      <c r="M18" s="84">
        <v>100</v>
      </c>
      <c r="N18" s="69">
        <v>100</v>
      </c>
    </row>
    <row r="19" spans="1:17" x14ac:dyDescent="0.3">
      <c r="B19" s="24"/>
      <c r="C19" s="24"/>
      <c r="D19" s="25"/>
      <c r="F19" s="23" t="s">
        <v>17</v>
      </c>
      <c r="G19" s="84">
        <v>200</v>
      </c>
      <c r="H19" s="33"/>
      <c r="J19" s="84">
        <v>200</v>
      </c>
      <c r="K19" s="84">
        <v>100</v>
      </c>
      <c r="L19" s="69">
        <v>100</v>
      </c>
      <c r="M19" s="84">
        <v>100</v>
      </c>
      <c r="N19" s="69"/>
    </row>
    <row r="20" spans="1:17" x14ac:dyDescent="0.3">
      <c r="B20" s="24"/>
      <c r="C20" s="24"/>
      <c r="D20" s="25"/>
      <c r="F20" s="78" t="s">
        <v>125</v>
      </c>
      <c r="G20" s="84">
        <v>500</v>
      </c>
      <c r="H20" s="33" t="s">
        <v>153</v>
      </c>
      <c r="J20" s="84">
        <v>750</v>
      </c>
      <c r="K20" s="84">
        <v>500</v>
      </c>
      <c r="L20" s="68">
        <v>0</v>
      </c>
      <c r="M20" s="84">
        <v>500</v>
      </c>
      <c r="N20" s="69"/>
    </row>
    <row r="21" spans="1:17" x14ac:dyDescent="0.3">
      <c r="A21" s="27" t="s">
        <v>89</v>
      </c>
      <c r="B21" s="20"/>
      <c r="C21" s="20"/>
      <c r="D21" s="22" t="s">
        <v>107</v>
      </c>
      <c r="F21" s="23"/>
      <c r="G21" s="84"/>
      <c r="H21" s="33"/>
      <c r="J21" s="84"/>
      <c r="K21" s="84"/>
      <c r="L21" s="69"/>
      <c r="M21" s="84"/>
      <c r="N21" s="69"/>
    </row>
    <row r="22" spans="1:17" x14ac:dyDescent="0.3">
      <c r="B22" s="26" t="s">
        <v>22</v>
      </c>
      <c r="C22" s="26">
        <f>SUM(C8:C18)</f>
        <v>45950</v>
      </c>
      <c r="D22" s="25"/>
      <c r="F22" s="29" t="s">
        <v>22</v>
      </c>
      <c r="G22" s="85">
        <f>SUM(G7:G20)</f>
        <v>21450</v>
      </c>
      <c r="H22" s="33"/>
      <c r="J22" s="85">
        <f>SUM(J7:J20)</f>
        <v>21550</v>
      </c>
      <c r="K22" s="85">
        <f>SUM(K7:K20)</f>
        <v>25050</v>
      </c>
      <c r="L22" s="70">
        <f>SUM(L7:L20)</f>
        <v>35450</v>
      </c>
      <c r="M22" s="85">
        <f>SUM(M7:M20)</f>
        <v>34550</v>
      </c>
      <c r="N22" s="70">
        <f>SUM(N7:N18)</f>
        <v>47450</v>
      </c>
    </row>
    <row r="23" spans="1:17" x14ac:dyDescent="0.3">
      <c r="B23" s="24"/>
      <c r="C23" s="24"/>
      <c r="D23" s="25"/>
      <c r="F23" s="23"/>
      <c r="G23" s="84"/>
      <c r="H23" s="33"/>
      <c r="J23" s="84"/>
      <c r="K23" s="84"/>
      <c r="L23" s="69"/>
      <c r="M23" s="84"/>
      <c r="N23" s="69"/>
    </row>
    <row r="24" spans="1:17" x14ac:dyDescent="0.3">
      <c r="B24" s="28" t="s">
        <v>23</v>
      </c>
      <c r="C24" s="24" t="s">
        <v>89</v>
      </c>
      <c r="D24" s="25"/>
      <c r="F24" s="71" t="s">
        <v>23</v>
      </c>
      <c r="G24" s="84" t="s">
        <v>89</v>
      </c>
      <c r="H24" s="33"/>
      <c r="J24" s="84" t="s">
        <v>89</v>
      </c>
      <c r="K24" s="84" t="s">
        <v>89</v>
      </c>
      <c r="L24" s="69" t="s">
        <v>89</v>
      </c>
      <c r="M24" s="84" t="s">
        <v>89</v>
      </c>
      <c r="N24" s="69" t="s">
        <v>89</v>
      </c>
      <c r="Q24" s="9" t="s">
        <v>89</v>
      </c>
    </row>
    <row r="25" spans="1:17" x14ac:dyDescent="0.3">
      <c r="B25" s="24" t="s">
        <v>5</v>
      </c>
      <c r="C25" s="24">
        <v>8000</v>
      </c>
      <c r="D25" s="25"/>
      <c r="F25" s="23" t="s">
        <v>5</v>
      </c>
      <c r="G25" s="84">
        <v>5000</v>
      </c>
      <c r="H25" s="33"/>
      <c r="J25" s="84">
        <v>5000</v>
      </c>
      <c r="K25" s="84">
        <v>8000</v>
      </c>
      <c r="L25" s="69">
        <v>8000</v>
      </c>
      <c r="M25" s="84">
        <v>8000</v>
      </c>
      <c r="N25" s="69">
        <v>8000</v>
      </c>
      <c r="P25" s="9" t="s">
        <v>89</v>
      </c>
      <c r="Q25" s="9" t="s">
        <v>89</v>
      </c>
    </row>
    <row r="26" spans="1:17" x14ac:dyDescent="0.3">
      <c r="B26" s="29" t="s">
        <v>6</v>
      </c>
      <c r="C26" s="24" t="s">
        <v>89</v>
      </c>
      <c r="D26" s="25"/>
      <c r="F26" s="29" t="s">
        <v>6</v>
      </c>
      <c r="G26" s="84" t="s">
        <v>89</v>
      </c>
      <c r="H26" s="33"/>
      <c r="J26" s="84" t="s">
        <v>89</v>
      </c>
      <c r="K26" s="84" t="s">
        <v>89</v>
      </c>
      <c r="L26" s="69" t="s">
        <v>89</v>
      </c>
      <c r="M26" s="84" t="s">
        <v>89</v>
      </c>
      <c r="N26" s="69" t="s">
        <v>89</v>
      </c>
      <c r="Q26" s="9" t="s">
        <v>89</v>
      </c>
    </row>
    <row r="27" spans="1:17" x14ac:dyDescent="0.3">
      <c r="B27" s="23" t="s">
        <v>39</v>
      </c>
      <c r="C27" s="24">
        <v>700</v>
      </c>
      <c r="D27" s="25"/>
      <c r="F27" s="23" t="s">
        <v>39</v>
      </c>
      <c r="G27" s="84">
        <v>500</v>
      </c>
      <c r="H27" s="33"/>
      <c r="J27" s="84">
        <v>500</v>
      </c>
      <c r="K27" s="84">
        <v>700</v>
      </c>
      <c r="L27" s="69">
        <v>700</v>
      </c>
      <c r="M27" s="84">
        <v>700</v>
      </c>
      <c r="N27" s="69">
        <v>700</v>
      </c>
    </row>
    <row r="28" spans="1:17" x14ac:dyDescent="0.3">
      <c r="B28" s="23" t="s">
        <v>40</v>
      </c>
      <c r="C28" s="24">
        <v>700</v>
      </c>
      <c r="D28" s="25"/>
      <c r="F28" s="23" t="s">
        <v>40</v>
      </c>
      <c r="G28" s="84">
        <v>500</v>
      </c>
      <c r="H28" s="33"/>
      <c r="J28" s="84">
        <v>500</v>
      </c>
      <c r="K28" s="84">
        <v>700</v>
      </c>
      <c r="L28" s="69">
        <v>700</v>
      </c>
      <c r="M28" s="84">
        <v>700</v>
      </c>
      <c r="N28" s="69">
        <v>700</v>
      </c>
    </row>
    <row r="29" spans="1:17" x14ac:dyDescent="0.3">
      <c r="B29" s="23" t="s">
        <v>41</v>
      </c>
      <c r="C29" s="24">
        <v>700</v>
      </c>
      <c r="D29" s="25"/>
      <c r="F29" s="23" t="s">
        <v>41</v>
      </c>
      <c r="G29" s="84">
        <v>500</v>
      </c>
      <c r="H29" s="33"/>
      <c r="J29" s="84">
        <v>500</v>
      </c>
      <c r="K29" s="84">
        <v>700</v>
      </c>
      <c r="L29" s="69">
        <v>700</v>
      </c>
      <c r="M29" s="84">
        <v>700</v>
      </c>
      <c r="N29" s="69">
        <v>700</v>
      </c>
    </row>
    <row r="30" spans="1:17" x14ac:dyDescent="0.3">
      <c r="B30" s="23" t="s">
        <v>42</v>
      </c>
      <c r="C30" s="24">
        <v>700</v>
      </c>
      <c r="D30" s="25"/>
      <c r="F30" s="23" t="s">
        <v>42</v>
      </c>
      <c r="G30" s="84">
        <v>500</v>
      </c>
      <c r="H30" s="33"/>
      <c r="J30" s="84">
        <v>500</v>
      </c>
      <c r="K30" s="84">
        <v>700</v>
      </c>
      <c r="L30" s="69">
        <v>700</v>
      </c>
      <c r="M30" s="84">
        <v>700</v>
      </c>
      <c r="N30" s="69">
        <v>700</v>
      </c>
    </row>
    <row r="31" spans="1:17" x14ac:dyDescent="0.3">
      <c r="B31" s="23" t="s">
        <v>43</v>
      </c>
      <c r="C31" s="24">
        <v>700</v>
      </c>
      <c r="D31" s="25"/>
      <c r="F31" s="23" t="s">
        <v>43</v>
      </c>
      <c r="G31" s="84">
        <v>500</v>
      </c>
      <c r="H31" s="33"/>
      <c r="J31" s="84">
        <v>500</v>
      </c>
      <c r="K31" s="84">
        <v>700</v>
      </c>
      <c r="L31" s="69">
        <v>700</v>
      </c>
      <c r="M31" s="84">
        <v>700</v>
      </c>
      <c r="N31" s="69">
        <v>700</v>
      </c>
    </row>
    <row r="32" spans="1:17" x14ac:dyDescent="0.3">
      <c r="B32" s="23" t="s">
        <v>44</v>
      </c>
      <c r="C32" s="24">
        <v>700</v>
      </c>
      <c r="D32" s="25"/>
      <c r="F32" s="23" t="s">
        <v>44</v>
      </c>
      <c r="G32" s="84">
        <v>500</v>
      </c>
      <c r="H32" s="33"/>
      <c r="J32" s="84">
        <v>500</v>
      </c>
      <c r="K32" s="84">
        <v>700</v>
      </c>
      <c r="L32" s="69">
        <v>700</v>
      </c>
      <c r="M32" s="84">
        <v>700</v>
      </c>
      <c r="N32" s="69">
        <v>700</v>
      </c>
    </row>
    <row r="33" spans="2:14" x14ac:dyDescent="0.3">
      <c r="B33" s="23" t="s">
        <v>45</v>
      </c>
      <c r="C33" s="24">
        <v>700</v>
      </c>
      <c r="D33" s="25"/>
      <c r="F33" s="23" t="s">
        <v>45</v>
      </c>
      <c r="G33" s="84">
        <v>500</v>
      </c>
      <c r="H33" s="33"/>
      <c r="J33" s="84">
        <v>500</v>
      </c>
      <c r="K33" s="84">
        <v>700</v>
      </c>
      <c r="L33" s="69">
        <v>700</v>
      </c>
      <c r="M33" s="84">
        <v>700</v>
      </c>
      <c r="N33" s="69">
        <v>700</v>
      </c>
    </row>
    <row r="34" spans="2:14" x14ac:dyDescent="0.3">
      <c r="B34" s="23" t="s">
        <v>46</v>
      </c>
      <c r="C34" s="24">
        <v>300</v>
      </c>
      <c r="D34" s="30"/>
      <c r="F34" s="23" t="s">
        <v>46</v>
      </c>
      <c r="G34" s="84">
        <v>500</v>
      </c>
      <c r="H34" s="72"/>
      <c r="J34" s="84">
        <v>500</v>
      </c>
      <c r="K34" s="84">
        <v>600</v>
      </c>
      <c r="L34" s="69">
        <v>600</v>
      </c>
      <c r="M34" s="84">
        <v>600</v>
      </c>
      <c r="N34" s="69">
        <v>600</v>
      </c>
    </row>
    <row r="35" spans="2:14" x14ac:dyDescent="0.3">
      <c r="B35" s="29" t="s">
        <v>47</v>
      </c>
      <c r="C35" s="26">
        <v>5200</v>
      </c>
      <c r="D35" s="25"/>
      <c r="F35" s="29" t="s">
        <v>47</v>
      </c>
      <c r="G35" s="85"/>
      <c r="H35" s="33"/>
      <c r="J35" s="85"/>
      <c r="K35" s="85"/>
      <c r="L35" s="70"/>
      <c r="M35" s="85"/>
      <c r="N35" s="70"/>
    </row>
    <row r="36" spans="2:14" ht="16.5" customHeight="1" x14ac:dyDescent="0.3">
      <c r="B36" s="20" t="s">
        <v>36</v>
      </c>
      <c r="C36" s="20">
        <f>220*10</f>
        <v>2200</v>
      </c>
      <c r="D36" s="22" t="s">
        <v>104</v>
      </c>
      <c r="F36" s="23" t="s">
        <v>129</v>
      </c>
      <c r="G36" s="84">
        <v>375</v>
      </c>
      <c r="H36" s="33" t="s">
        <v>89</v>
      </c>
      <c r="J36" s="84">
        <v>375</v>
      </c>
      <c r="K36" s="84">
        <v>375</v>
      </c>
      <c r="L36" s="69">
        <v>500</v>
      </c>
      <c r="M36" s="84">
        <v>250</v>
      </c>
      <c r="N36" s="69">
        <v>750</v>
      </c>
    </row>
    <row r="37" spans="2:14" hidden="1" x14ac:dyDescent="0.3">
      <c r="B37" s="20" t="s">
        <v>37</v>
      </c>
      <c r="C37" s="21">
        <v>0</v>
      </c>
      <c r="D37" s="22" t="s">
        <v>105</v>
      </c>
      <c r="F37" s="116" t="s">
        <v>68</v>
      </c>
      <c r="G37" s="84">
        <v>0</v>
      </c>
      <c r="H37" s="79"/>
      <c r="J37" s="84">
        <v>0</v>
      </c>
      <c r="K37" s="84">
        <v>100</v>
      </c>
      <c r="L37" s="69">
        <v>100</v>
      </c>
      <c r="M37" s="84">
        <v>100</v>
      </c>
      <c r="N37" s="69">
        <v>100</v>
      </c>
    </row>
    <row r="38" spans="2:14" hidden="1" x14ac:dyDescent="0.3">
      <c r="B38" s="24" t="s">
        <v>68</v>
      </c>
      <c r="C38" s="24">
        <v>100</v>
      </c>
      <c r="D38" s="25"/>
      <c r="F38" s="116" t="s">
        <v>83</v>
      </c>
      <c r="G38" s="84">
        <v>0</v>
      </c>
      <c r="H38" s="33"/>
      <c r="J38" s="84">
        <v>0</v>
      </c>
      <c r="K38" s="84">
        <v>300</v>
      </c>
      <c r="L38" s="69">
        <v>300</v>
      </c>
      <c r="M38" s="84">
        <v>300</v>
      </c>
      <c r="N38" s="69">
        <v>300</v>
      </c>
    </row>
    <row r="39" spans="2:14" x14ac:dyDescent="0.3">
      <c r="B39" s="24" t="s">
        <v>83</v>
      </c>
      <c r="C39" s="24">
        <v>300</v>
      </c>
      <c r="D39" s="25"/>
      <c r="F39" s="23" t="s">
        <v>7</v>
      </c>
      <c r="G39" s="84">
        <v>2500</v>
      </c>
      <c r="H39" s="33"/>
      <c r="J39" s="84">
        <v>2500</v>
      </c>
      <c r="K39" s="84">
        <v>2500</v>
      </c>
      <c r="L39" s="69">
        <v>2500</v>
      </c>
      <c r="M39" s="84">
        <v>2500</v>
      </c>
      <c r="N39" s="69">
        <v>2500</v>
      </c>
    </row>
    <row r="40" spans="2:14" x14ac:dyDescent="0.3">
      <c r="B40" s="24" t="s">
        <v>7</v>
      </c>
      <c r="C40" s="24">
        <v>2500</v>
      </c>
      <c r="D40" s="25"/>
      <c r="F40" s="23" t="s">
        <v>78</v>
      </c>
      <c r="G40" s="84">
        <v>200</v>
      </c>
      <c r="H40" s="33"/>
      <c r="J40" s="84">
        <v>200</v>
      </c>
      <c r="K40" s="84">
        <v>200</v>
      </c>
      <c r="L40" s="69">
        <v>200</v>
      </c>
      <c r="M40" s="84">
        <v>200</v>
      </c>
      <c r="N40" s="69">
        <v>200</v>
      </c>
    </row>
    <row r="41" spans="2:14" hidden="1" x14ac:dyDescent="0.3">
      <c r="B41" s="24" t="s">
        <v>78</v>
      </c>
      <c r="C41" s="24">
        <v>200</v>
      </c>
      <c r="D41" s="25"/>
      <c r="F41" s="116" t="s">
        <v>35</v>
      </c>
      <c r="G41" s="69">
        <v>0</v>
      </c>
      <c r="H41" s="79"/>
      <c r="J41" s="69">
        <v>0</v>
      </c>
      <c r="K41" s="68">
        <f>14*129</f>
        <v>1806</v>
      </c>
      <c r="L41" s="69">
        <f>14*135</f>
        <v>1890</v>
      </c>
      <c r="M41" s="84">
        <f>14*145</f>
        <v>2030</v>
      </c>
      <c r="N41" s="69">
        <v>1800</v>
      </c>
    </row>
    <row r="42" spans="2:14" ht="15.75" customHeight="1" x14ac:dyDescent="0.3">
      <c r="B42" s="20" t="s">
        <v>35</v>
      </c>
      <c r="C42" s="20">
        <v>1500</v>
      </c>
      <c r="D42" s="22" t="s">
        <v>100</v>
      </c>
      <c r="F42" s="23" t="s">
        <v>71</v>
      </c>
      <c r="G42" s="84">
        <v>810</v>
      </c>
      <c r="H42" s="33"/>
      <c r="J42" s="84">
        <f>6*128</f>
        <v>768</v>
      </c>
      <c r="K42" s="84">
        <v>774</v>
      </c>
      <c r="L42" s="68">
        <f>6*135</f>
        <v>810</v>
      </c>
      <c r="M42" s="84">
        <v>750</v>
      </c>
      <c r="N42" s="69">
        <v>700</v>
      </c>
    </row>
    <row r="43" spans="2:14" s="75" customFormat="1" x14ac:dyDescent="0.3">
      <c r="B43" s="23" t="s">
        <v>71</v>
      </c>
      <c r="C43" s="23">
        <v>700</v>
      </c>
      <c r="D43" s="33"/>
      <c r="F43" s="23" t="s">
        <v>9</v>
      </c>
      <c r="G43" s="84">
        <v>100</v>
      </c>
      <c r="H43" s="33"/>
      <c r="J43" s="84">
        <v>100</v>
      </c>
      <c r="K43" s="84">
        <v>100</v>
      </c>
      <c r="L43" s="69">
        <v>150</v>
      </c>
      <c r="M43" s="84">
        <v>150</v>
      </c>
      <c r="N43" s="69">
        <v>250</v>
      </c>
    </row>
    <row r="44" spans="2:14" x14ac:dyDescent="0.3">
      <c r="B44" s="24" t="s">
        <v>9</v>
      </c>
      <c r="C44" s="24">
        <v>250</v>
      </c>
      <c r="D44" s="25"/>
      <c r="F44" s="23" t="s">
        <v>66</v>
      </c>
      <c r="G44" s="84">
        <f>81*50</f>
        <v>4050</v>
      </c>
      <c r="H44" s="33"/>
      <c r="J44" s="84">
        <f>81*50</f>
        <v>4050</v>
      </c>
      <c r="K44" s="84">
        <f>81*60</f>
        <v>4860</v>
      </c>
      <c r="L44" s="69">
        <f>81*60</f>
        <v>4860</v>
      </c>
      <c r="M44" s="84">
        <f>81*60</f>
        <v>4860</v>
      </c>
      <c r="N44" s="69">
        <f>81*60</f>
        <v>4860</v>
      </c>
    </row>
    <row r="45" spans="2:14" x14ac:dyDescent="0.3">
      <c r="B45" s="20" t="s">
        <v>66</v>
      </c>
      <c r="C45" s="20">
        <f>78*60</f>
        <v>4680</v>
      </c>
      <c r="D45" s="22" t="s">
        <v>99</v>
      </c>
      <c r="F45" s="23" t="s">
        <v>33</v>
      </c>
      <c r="G45" s="84">
        <v>1600</v>
      </c>
      <c r="H45" s="33"/>
      <c r="J45" s="84">
        <v>1600</v>
      </c>
      <c r="K45" s="84">
        <v>2500</v>
      </c>
      <c r="L45" s="69">
        <v>2500</v>
      </c>
      <c r="M45" s="84">
        <v>2500</v>
      </c>
      <c r="N45" s="69">
        <v>2500</v>
      </c>
    </row>
    <row r="46" spans="2:14" hidden="1" x14ac:dyDescent="0.3">
      <c r="B46" s="24" t="s">
        <v>33</v>
      </c>
      <c r="C46" s="24">
        <v>2500</v>
      </c>
      <c r="D46" s="25"/>
      <c r="F46" s="116" t="s">
        <v>34</v>
      </c>
      <c r="G46" s="84">
        <v>0</v>
      </c>
      <c r="H46" s="33"/>
      <c r="J46" s="84">
        <v>0</v>
      </c>
      <c r="K46" s="84">
        <v>200</v>
      </c>
      <c r="L46" s="69">
        <v>200</v>
      </c>
      <c r="M46" s="84">
        <v>200</v>
      </c>
      <c r="N46" s="69">
        <v>200</v>
      </c>
    </row>
    <row r="47" spans="2:14" x14ac:dyDescent="0.3">
      <c r="B47" s="24" t="s">
        <v>34</v>
      </c>
      <c r="C47" s="24">
        <v>200</v>
      </c>
      <c r="D47" s="25"/>
      <c r="F47" s="23" t="s">
        <v>10</v>
      </c>
      <c r="G47" s="84">
        <v>400</v>
      </c>
      <c r="H47" s="33"/>
      <c r="J47" s="84">
        <v>300</v>
      </c>
      <c r="K47" s="84">
        <v>450</v>
      </c>
      <c r="L47" s="69">
        <v>450</v>
      </c>
      <c r="M47" s="84">
        <v>450</v>
      </c>
      <c r="N47" s="69">
        <v>450</v>
      </c>
    </row>
    <row r="48" spans="2:14" hidden="1" x14ac:dyDescent="0.3">
      <c r="B48" s="20" t="s">
        <v>10</v>
      </c>
      <c r="C48" s="20">
        <v>350</v>
      </c>
      <c r="D48" s="22" t="s">
        <v>106</v>
      </c>
      <c r="F48" s="116" t="s">
        <v>11</v>
      </c>
      <c r="G48" s="84">
        <v>0</v>
      </c>
      <c r="H48" s="33"/>
      <c r="J48" s="84">
        <v>0</v>
      </c>
      <c r="K48" s="84">
        <v>50</v>
      </c>
      <c r="L48" s="69">
        <v>50</v>
      </c>
      <c r="M48" s="84">
        <v>50</v>
      </c>
      <c r="N48" s="69">
        <v>50</v>
      </c>
    </row>
    <row r="49" spans="1:14" hidden="1" x14ac:dyDescent="0.3">
      <c r="B49" s="24" t="s">
        <v>11</v>
      </c>
      <c r="C49" s="24">
        <v>50</v>
      </c>
      <c r="D49" s="25"/>
      <c r="F49" s="116" t="s">
        <v>72</v>
      </c>
      <c r="G49" s="84">
        <v>0</v>
      </c>
      <c r="H49" s="33"/>
      <c r="J49" s="84">
        <v>0</v>
      </c>
      <c r="K49" s="84">
        <v>100</v>
      </c>
      <c r="L49" s="69">
        <v>100</v>
      </c>
      <c r="M49" s="84">
        <v>100</v>
      </c>
      <c r="N49" s="69">
        <v>100</v>
      </c>
    </row>
    <row r="50" spans="1:14" hidden="1" x14ac:dyDescent="0.3">
      <c r="B50" s="24" t="s">
        <v>72</v>
      </c>
      <c r="C50" s="24">
        <v>100</v>
      </c>
      <c r="D50" s="25"/>
      <c r="F50" s="116" t="s">
        <v>90</v>
      </c>
      <c r="G50" s="84">
        <v>0</v>
      </c>
      <c r="H50" s="33" t="s">
        <v>89</v>
      </c>
      <c r="J50" s="84">
        <v>0</v>
      </c>
      <c r="K50" s="84">
        <v>275</v>
      </c>
      <c r="L50" s="69">
        <v>275</v>
      </c>
      <c r="M50" s="84">
        <v>275</v>
      </c>
      <c r="N50" s="69">
        <v>275</v>
      </c>
    </row>
    <row r="51" spans="1:14" x14ac:dyDescent="0.3">
      <c r="B51" s="24" t="s">
        <v>90</v>
      </c>
      <c r="C51" s="24">
        <v>275</v>
      </c>
      <c r="D51" s="25"/>
      <c r="F51" s="23" t="s">
        <v>85</v>
      </c>
      <c r="G51" s="84">
        <v>250</v>
      </c>
      <c r="H51" s="33"/>
      <c r="J51" s="84">
        <v>250</v>
      </c>
      <c r="K51" s="84">
        <v>250</v>
      </c>
      <c r="L51" s="68">
        <v>300</v>
      </c>
      <c r="M51" s="84">
        <v>250</v>
      </c>
      <c r="N51" s="69">
        <v>250</v>
      </c>
    </row>
    <row r="52" spans="1:14" hidden="1" x14ac:dyDescent="0.3">
      <c r="B52" s="24" t="s">
        <v>85</v>
      </c>
      <c r="C52" s="24">
        <v>250</v>
      </c>
      <c r="D52" s="25"/>
      <c r="F52" s="116" t="s">
        <v>101</v>
      </c>
      <c r="G52" s="84">
        <v>0</v>
      </c>
      <c r="H52" s="33"/>
      <c r="J52" s="84">
        <v>0</v>
      </c>
      <c r="K52" s="84">
        <v>100</v>
      </c>
      <c r="L52" s="69">
        <v>100</v>
      </c>
      <c r="M52" s="84">
        <v>100</v>
      </c>
      <c r="N52" s="69">
        <v>100</v>
      </c>
    </row>
    <row r="53" spans="1:14" hidden="1" x14ac:dyDescent="0.3">
      <c r="B53" s="24"/>
      <c r="C53" s="24"/>
      <c r="D53" s="25"/>
      <c r="F53" s="116" t="s">
        <v>131</v>
      </c>
      <c r="G53" s="84"/>
      <c r="H53" s="33"/>
      <c r="J53" s="84"/>
      <c r="K53" s="84"/>
      <c r="L53" s="68">
        <v>300</v>
      </c>
      <c r="M53" s="84"/>
      <c r="N53" s="69"/>
    </row>
    <row r="54" spans="1:14" hidden="1" x14ac:dyDescent="0.3">
      <c r="B54" s="24" t="s">
        <v>101</v>
      </c>
      <c r="C54" s="24">
        <v>100</v>
      </c>
      <c r="D54" s="25"/>
      <c r="F54" s="116" t="s">
        <v>122</v>
      </c>
      <c r="G54" s="84">
        <v>0</v>
      </c>
      <c r="H54" s="33"/>
      <c r="J54" s="84">
        <v>0</v>
      </c>
      <c r="K54" s="84">
        <v>150</v>
      </c>
      <c r="L54" s="69">
        <v>150</v>
      </c>
      <c r="M54" s="84">
        <v>150</v>
      </c>
      <c r="N54" s="69">
        <v>150</v>
      </c>
    </row>
    <row r="55" spans="1:14" ht="15" customHeight="1" x14ac:dyDescent="0.3">
      <c r="B55" s="20" t="s">
        <v>89</v>
      </c>
      <c r="C55" s="20" t="s">
        <v>89</v>
      </c>
      <c r="D55" s="22" t="s">
        <v>113</v>
      </c>
      <c r="F55" s="23" t="s">
        <v>74</v>
      </c>
      <c r="G55" s="84">
        <v>850</v>
      </c>
      <c r="H55" s="33"/>
      <c r="J55" s="84">
        <v>800</v>
      </c>
      <c r="K55" s="84">
        <v>800</v>
      </c>
      <c r="L55" s="69">
        <v>800</v>
      </c>
      <c r="M55" s="84">
        <v>800</v>
      </c>
      <c r="N55" s="69">
        <v>800</v>
      </c>
    </row>
    <row r="56" spans="1:14" x14ac:dyDescent="0.3">
      <c r="B56" s="24" t="s">
        <v>74</v>
      </c>
      <c r="C56" s="24">
        <v>800</v>
      </c>
      <c r="D56" s="25"/>
      <c r="F56" s="23" t="s">
        <v>13</v>
      </c>
      <c r="G56" s="84">
        <v>300</v>
      </c>
      <c r="H56" s="33"/>
      <c r="J56" s="84">
        <v>250</v>
      </c>
      <c r="K56" s="84">
        <v>800</v>
      </c>
      <c r="L56" s="69">
        <v>800</v>
      </c>
      <c r="M56" s="84">
        <v>800</v>
      </c>
      <c r="N56" s="69">
        <v>800</v>
      </c>
    </row>
    <row r="57" spans="1:14" x14ac:dyDescent="0.3">
      <c r="B57" s="24" t="s">
        <v>13</v>
      </c>
      <c r="C57" s="24">
        <v>800</v>
      </c>
      <c r="D57" s="25"/>
      <c r="F57" s="29" t="s">
        <v>26</v>
      </c>
      <c r="G57" s="84" t="s">
        <v>89</v>
      </c>
      <c r="H57" s="33"/>
      <c r="J57" s="84" t="s">
        <v>89</v>
      </c>
      <c r="K57" s="84" t="s">
        <v>89</v>
      </c>
      <c r="L57" s="69" t="s">
        <v>89</v>
      </c>
      <c r="M57" s="84" t="s">
        <v>89</v>
      </c>
      <c r="N57" s="69" t="s">
        <v>89</v>
      </c>
    </row>
    <row r="58" spans="1:14" x14ac:dyDescent="0.3">
      <c r="B58" s="26" t="s">
        <v>26</v>
      </c>
      <c r="C58" s="24" t="s">
        <v>89</v>
      </c>
      <c r="D58" s="25"/>
      <c r="F58" s="23" t="s">
        <v>79</v>
      </c>
      <c r="G58" s="84">
        <v>1000</v>
      </c>
      <c r="H58" s="33"/>
      <c r="J58" s="84">
        <v>1000</v>
      </c>
      <c r="K58" s="84">
        <v>1000</v>
      </c>
      <c r="L58" s="69">
        <v>1000</v>
      </c>
      <c r="M58" s="84">
        <v>1000</v>
      </c>
      <c r="N58" s="69">
        <v>1000</v>
      </c>
    </row>
    <row r="59" spans="1:14" x14ac:dyDescent="0.3">
      <c r="B59" s="23" t="s">
        <v>79</v>
      </c>
      <c r="C59" s="24">
        <v>1000</v>
      </c>
      <c r="D59" s="25"/>
      <c r="F59" s="23" t="s">
        <v>27</v>
      </c>
      <c r="G59" s="84">
        <v>600</v>
      </c>
      <c r="H59" s="33"/>
      <c r="J59" s="84">
        <v>600</v>
      </c>
      <c r="K59" s="84">
        <v>600</v>
      </c>
      <c r="L59" s="69">
        <v>600</v>
      </c>
      <c r="M59" s="84">
        <v>600</v>
      </c>
      <c r="N59" s="69">
        <v>600</v>
      </c>
    </row>
    <row r="60" spans="1:14" x14ac:dyDescent="0.3">
      <c r="B60" s="24" t="s">
        <v>27</v>
      </c>
      <c r="C60" s="24">
        <v>600</v>
      </c>
      <c r="D60" s="25"/>
      <c r="F60" s="23" t="s">
        <v>32</v>
      </c>
      <c r="G60" s="84">
        <v>200</v>
      </c>
      <c r="H60" s="33"/>
      <c r="J60" s="84">
        <v>200</v>
      </c>
      <c r="K60" s="84">
        <v>200</v>
      </c>
      <c r="L60" s="69">
        <v>200</v>
      </c>
      <c r="M60" s="84">
        <v>200</v>
      </c>
      <c r="N60" s="69">
        <v>200</v>
      </c>
    </row>
    <row r="61" spans="1:14" x14ac:dyDescent="0.3">
      <c r="B61" s="24" t="s">
        <v>32</v>
      </c>
      <c r="C61" s="24">
        <v>200</v>
      </c>
      <c r="D61" s="25"/>
      <c r="F61" s="23" t="s">
        <v>28</v>
      </c>
      <c r="G61" s="84">
        <v>1200</v>
      </c>
      <c r="H61" s="33"/>
      <c r="J61" s="84">
        <v>1200</v>
      </c>
      <c r="K61" s="84">
        <v>1200</v>
      </c>
      <c r="L61" s="69">
        <v>1200</v>
      </c>
      <c r="M61" s="84">
        <v>1200</v>
      </c>
      <c r="N61" s="69">
        <v>1200</v>
      </c>
    </row>
    <row r="62" spans="1:14" x14ac:dyDescent="0.3">
      <c r="B62" s="24" t="s">
        <v>28</v>
      </c>
      <c r="C62" s="24">
        <v>1200</v>
      </c>
      <c r="D62" s="25"/>
      <c r="F62" s="29" t="s">
        <v>64</v>
      </c>
      <c r="G62" s="85"/>
      <c r="H62" s="33"/>
      <c r="J62" s="85"/>
      <c r="K62" s="85"/>
      <c r="L62" s="70"/>
      <c r="M62" s="85"/>
      <c r="N62" s="70"/>
    </row>
    <row r="63" spans="1:14" x14ac:dyDescent="0.3">
      <c r="B63" s="26" t="s">
        <v>64</v>
      </c>
      <c r="C63" s="26">
        <v>3000</v>
      </c>
      <c r="D63" s="25"/>
      <c r="F63" s="23" t="s">
        <v>25</v>
      </c>
      <c r="G63" s="84">
        <v>200</v>
      </c>
      <c r="H63" s="33"/>
      <c r="J63" s="84">
        <v>200</v>
      </c>
      <c r="K63" s="84">
        <v>200</v>
      </c>
      <c r="L63" s="69">
        <v>200</v>
      </c>
      <c r="M63" s="84">
        <v>200</v>
      </c>
      <c r="N63" s="69">
        <v>200</v>
      </c>
    </row>
    <row r="64" spans="1:14" x14ac:dyDescent="0.3">
      <c r="A64" s="27" t="s">
        <v>89</v>
      </c>
      <c r="B64" s="24" t="s">
        <v>25</v>
      </c>
      <c r="C64" s="24">
        <v>200</v>
      </c>
      <c r="D64" s="25"/>
      <c r="F64" s="23" t="s">
        <v>15</v>
      </c>
      <c r="G64" s="84">
        <v>200</v>
      </c>
      <c r="H64" s="33" t="s">
        <v>89</v>
      </c>
      <c r="J64" s="84">
        <v>200</v>
      </c>
      <c r="K64" s="84">
        <v>500</v>
      </c>
      <c r="L64" s="69">
        <v>500</v>
      </c>
      <c r="M64" s="84">
        <v>500</v>
      </c>
      <c r="N64" s="69">
        <v>200</v>
      </c>
    </row>
    <row r="65" spans="1:14" hidden="1" x14ac:dyDescent="0.3">
      <c r="A65" s="27"/>
      <c r="B65" s="24"/>
      <c r="C65" s="24"/>
      <c r="D65" s="25"/>
      <c r="F65" s="116" t="s">
        <v>126</v>
      </c>
      <c r="G65" s="84">
        <v>0</v>
      </c>
      <c r="H65" s="33"/>
      <c r="J65" s="84">
        <v>0</v>
      </c>
      <c r="K65" s="84">
        <v>300</v>
      </c>
      <c r="L65" s="69">
        <v>300</v>
      </c>
      <c r="M65" s="84">
        <v>300</v>
      </c>
      <c r="N65" s="69"/>
    </row>
    <row r="66" spans="1:14" ht="18" customHeight="1" x14ac:dyDescent="0.3">
      <c r="B66" s="24" t="s">
        <v>15</v>
      </c>
      <c r="C66" s="24">
        <v>200</v>
      </c>
      <c r="D66" s="22" t="s">
        <v>112</v>
      </c>
      <c r="F66" s="23" t="s">
        <v>16</v>
      </c>
      <c r="G66" s="84">
        <v>200</v>
      </c>
      <c r="H66" s="33"/>
      <c r="J66" s="84">
        <v>200</v>
      </c>
      <c r="K66" s="84">
        <v>200</v>
      </c>
      <c r="L66" s="69">
        <v>200</v>
      </c>
      <c r="M66" s="84">
        <v>200</v>
      </c>
      <c r="N66" s="69">
        <v>200</v>
      </c>
    </row>
    <row r="67" spans="1:14" ht="18.75" customHeight="1" x14ac:dyDescent="0.3">
      <c r="B67" s="24" t="s">
        <v>16</v>
      </c>
      <c r="C67" s="24">
        <v>200</v>
      </c>
      <c r="D67" s="22" t="s">
        <v>114</v>
      </c>
      <c r="F67" s="29" t="s">
        <v>12</v>
      </c>
      <c r="G67" s="86">
        <f>SUM(G25:G66)</f>
        <v>24035</v>
      </c>
      <c r="H67" s="67"/>
      <c r="J67" s="86">
        <f>SUM(J25:J66)</f>
        <v>23793</v>
      </c>
      <c r="K67" s="86">
        <f>SUM(K25:K66)</f>
        <v>34390</v>
      </c>
      <c r="L67" s="73">
        <f>SUM(L25:L66)</f>
        <v>35035</v>
      </c>
      <c r="M67" s="86">
        <f>SUM(M25:M66)</f>
        <v>34515</v>
      </c>
      <c r="N67" s="73">
        <f>SUM(N25:N66)</f>
        <v>34235</v>
      </c>
    </row>
    <row r="68" spans="1:14" x14ac:dyDescent="0.3">
      <c r="B68" s="26" t="s">
        <v>12</v>
      </c>
      <c r="C68" s="31">
        <f>SUM(C25:C67)-C35-C63</f>
        <v>34655</v>
      </c>
      <c r="D68" s="19"/>
      <c r="F68" s="29" t="s">
        <v>29</v>
      </c>
      <c r="G68" s="86">
        <f>G22-G67</f>
        <v>-2585</v>
      </c>
      <c r="H68" s="74"/>
      <c r="J68" s="86">
        <f>J22-J67</f>
        <v>-2243</v>
      </c>
      <c r="K68" s="86">
        <f>K22-K67</f>
        <v>-9340</v>
      </c>
      <c r="L68" s="73">
        <f>L22-L67</f>
        <v>415</v>
      </c>
      <c r="M68" s="86">
        <f>M22-M67</f>
        <v>35</v>
      </c>
      <c r="N68" s="73">
        <f>N22-N67</f>
        <v>13215</v>
      </c>
    </row>
    <row r="69" spans="1:14" x14ac:dyDescent="0.3">
      <c r="B69" s="26" t="s">
        <v>29</v>
      </c>
      <c r="C69" s="31">
        <f>C22-C68</f>
        <v>11295</v>
      </c>
      <c r="D69" s="32"/>
    </row>
    <row r="72" spans="1:14" x14ac:dyDescent="0.3">
      <c r="G72" s="88"/>
      <c r="J72" s="88"/>
      <c r="K72" s="77"/>
      <c r="L72" s="88"/>
      <c r="M72" s="77"/>
    </row>
    <row r="73" spans="1:14" x14ac:dyDescent="0.3">
      <c r="C73" s="27" t="e">
        <f>Actuals!#REF!</f>
        <v>#REF!</v>
      </c>
    </row>
    <row r="75" spans="1:14" x14ac:dyDescent="0.3">
      <c r="G75" s="88">
        <f>G68-G72</f>
        <v>-2585</v>
      </c>
      <c r="J75" s="88">
        <f>K68-J72</f>
        <v>-9340</v>
      </c>
      <c r="K75" s="77">
        <f>L68-K72</f>
        <v>415</v>
      </c>
      <c r="L75" s="88">
        <f>M68-L72</f>
        <v>35</v>
      </c>
      <c r="M75" s="77">
        <f>N68-M72</f>
        <v>13215</v>
      </c>
    </row>
    <row r="76" spans="1:14" x14ac:dyDescent="0.3">
      <c r="C76" s="27" t="e">
        <f>C69-C73</f>
        <v>#REF!</v>
      </c>
    </row>
  </sheetData>
  <mergeCells count="3">
    <mergeCell ref="B1:C1"/>
    <mergeCell ref="B2:C2"/>
    <mergeCell ref="B3:C3"/>
  </mergeCells>
  <pageMargins left="0.25" right="0.26" top="0.25" bottom="0.2" header="0.25" footer="0.18"/>
  <pageSetup scale="65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topLeftCell="E1" zoomScaleNormal="100" workbookViewId="0">
      <selection activeCell="G68" sqref="G68"/>
    </sheetView>
  </sheetViews>
  <sheetFormatPr defaultColWidth="9.1796875" defaultRowHeight="14" x14ac:dyDescent="0.3"/>
  <cols>
    <col min="1" max="1" width="0" style="9" hidden="1" customWidth="1"/>
    <col min="2" max="2" width="37.1796875" style="9" hidden="1" customWidth="1"/>
    <col min="3" max="3" width="15.453125" style="9" hidden="1" customWidth="1"/>
    <col min="4" max="4" width="33.54296875" style="10" hidden="1" customWidth="1"/>
    <col min="5" max="5" width="9.1796875" style="9"/>
    <col min="6" max="6" width="35.54296875" style="75" bestFit="1" customWidth="1"/>
    <col min="7" max="7" width="12.26953125" style="87" customWidth="1"/>
    <col min="8" max="8" width="37" style="76" customWidth="1"/>
    <col min="9" max="9" width="9.1796875" style="9"/>
    <col min="10" max="10" width="12.26953125" style="87" customWidth="1"/>
    <col min="11" max="11" width="12.26953125" style="58" customWidth="1"/>
    <col min="12" max="12" width="12.26953125" style="87" customWidth="1"/>
    <col min="13" max="13" width="12.26953125" style="58" customWidth="1"/>
    <col min="14" max="15" width="9.1796875" style="9"/>
    <col min="16" max="16" width="10.81640625" style="9" customWidth="1"/>
    <col min="17" max="16384" width="9.1796875" style="9"/>
  </cols>
  <sheetData>
    <row r="1" spans="2:13" x14ac:dyDescent="0.3">
      <c r="B1" s="117" t="s">
        <v>18</v>
      </c>
      <c r="C1" s="117"/>
      <c r="F1" s="58" t="s">
        <v>18</v>
      </c>
      <c r="G1" s="80"/>
      <c r="H1" s="58"/>
      <c r="J1" s="115"/>
      <c r="K1" s="80"/>
      <c r="L1" s="80"/>
      <c r="M1" s="9"/>
    </row>
    <row r="2" spans="2:13" x14ac:dyDescent="0.3">
      <c r="B2" s="117" t="s">
        <v>98</v>
      </c>
      <c r="C2" s="118"/>
      <c r="F2" s="58" t="s">
        <v>143</v>
      </c>
      <c r="G2" s="80"/>
      <c r="H2" s="58"/>
      <c r="J2" s="115"/>
      <c r="K2" s="80"/>
      <c r="L2" s="80"/>
      <c r="M2" s="9"/>
    </row>
    <row r="3" spans="2:13" x14ac:dyDescent="0.3">
      <c r="B3" s="117" t="s">
        <v>48</v>
      </c>
      <c r="C3" s="117"/>
      <c r="F3" s="89"/>
      <c r="G3" s="80"/>
      <c r="H3" s="59"/>
      <c r="J3" s="115"/>
      <c r="K3" s="80"/>
      <c r="L3" s="80"/>
      <c r="M3" s="9"/>
    </row>
    <row r="4" spans="2:13" x14ac:dyDescent="0.3">
      <c r="B4" s="11"/>
      <c r="C4" s="12" t="s">
        <v>86</v>
      </c>
      <c r="D4" s="13"/>
      <c r="F4" s="60"/>
      <c r="G4" s="81" t="s">
        <v>144</v>
      </c>
      <c r="H4" s="62"/>
      <c r="J4" s="81" t="s">
        <v>135</v>
      </c>
      <c r="K4" s="61" t="s">
        <v>128</v>
      </c>
      <c r="L4" s="81" t="s">
        <v>120</v>
      </c>
      <c r="M4" s="61" t="s">
        <v>94</v>
      </c>
    </row>
    <row r="5" spans="2:13" x14ac:dyDescent="0.3">
      <c r="B5" s="14"/>
      <c r="C5" s="15" t="s">
        <v>62</v>
      </c>
      <c r="D5" s="16" t="s">
        <v>65</v>
      </c>
      <c r="F5" s="63"/>
      <c r="G5" s="82" t="s">
        <v>87</v>
      </c>
      <c r="H5" s="64" t="s">
        <v>65</v>
      </c>
      <c r="J5" s="82" t="s">
        <v>87</v>
      </c>
      <c r="K5" s="64" t="s">
        <v>87</v>
      </c>
      <c r="L5" s="82" t="s">
        <v>87</v>
      </c>
      <c r="M5" s="64" t="s">
        <v>87</v>
      </c>
    </row>
    <row r="6" spans="2:13" x14ac:dyDescent="0.3">
      <c r="B6" s="17" t="s">
        <v>20</v>
      </c>
      <c r="C6" s="18"/>
      <c r="D6" s="19"/>
      <c r="F6" s="65" t="s">
        <v>20</v>
      </c>
      <c r="G6" s="83"/>
      <c r="H6" s="67"/>
      <c r="J6" s="83"/>
      <c r="K6" s="66"/>
      <c r="L6" s="83"/>
      <c r="M6" s="66"/>
    </row>
    <row r="7" spans="2:13" ht="28" x14ac:dyDescent="0.3">
      <c r="B7" s="20" t="s">
        <v>84</v>
      </c>
      <c r="C7" s="21">
        <v>1000</v>
      </c>
      <c r="D7" s="22" t="s">
        <v>111</v>
      </c>
      <c r="F7" s="23" t="s">
        <v>84</v>
      </c>
      <c r="G7" s="84">
        <v>750</v>
      </c>
      <c r="H7" s="33"/>
      <c r="J7" s="84">
        <v>500</v>
      </c>
      <c r="K7" s="69">
        <v>1200</v>
      </c>
      <c r="L7" s="84">
        <v>500</v>
      </c>
      <c r="M7" s="69">
        <v>1000</v>
      </c>
    </row>
    <row r="8" spans="2:13" ht="28" x14ac:dyDescent="0.3">
      <c r="B8" s="20" t="s">
        <v>84</v>
      </c>
      <c r="C8" s="21">
        <v>1000</v>
      </c>
      <c r="D8" s="22" t="s">
        <v>111</v>
      </c>
      <c r="F8" s="23" t="s">
        <v>123</v>
      </c>
      <c r="G8" s="84">
        <v>250</v>
      </c>
      <c r="H8" s="33"/>
      <c r="J8" s="84">
        <f>5*100</f>
        <v>500</v>
      </c>
      <c r="K8" s="68">
        <v>350</v>
      </c>
      <c r="L8" s="84">
        <f>5*100</f>
        <v>500</v>
      </c>
      <c r="M8" s="69">
        <v>0</v>
      </c>
    </row>
    <row r="9" spans="2:13" x14ac:dyDescent="0.3">
      <c r="B9" s="20" t="s">
        <v>75</v>
      </c>
      <c r="C9" s="21">
        <v>12000</v>
      </c>
      <c r="D9" s="22" t="s">
        <v>109</v>
      </c>
      <c r="F9" s="23" t="s">
        <v>130</v>
      </c>
      <c r="G9" s="84">
        <v>2500</v>
      </c>
      <c r="H9" s="33"/>
      <c r="J9" s="84">
        <v>4000</v>
      </c>
      <c r="K9" s="69">
        <v>3500</v>
      </c>
      <c r="L9" s="84">
        <v>10000</v>
      </c>
      <c r="M9" s="69">
        <v>12500</v>
      </c>
    </row>
    <row r="10" spans="2:13" x14ac:dyDescent="0.3">
      <c r="B10" s="20" t="s">
        <v>75</v>
      </c>
      <c r="C10" s="21">
        <v>12000</v>
      </c>
      <c r="D10" s="22" t="s">
        <v>109</v>
      </c>
      <c r="F10" s="23" t="s">
        <v>136</v>
      </c>
      <c r="G10" s="84">
        <v>0</v>
      </c>
      <c r="H10" s="33"/>
      <c r="J10" s="84">
        <v>1000</v>
      </c>
      <c r="K10" s="69">
        <v>9400</v>
      </c>
      <c r="L10" s="84">
        <v>1300</v>
      </c>
      <c r="M10" s="69">
        <v>12500</v>
      </c>
    </row>
    <row r="11" spans="2:13" x14ac:dyDescent="0.3">
      <c r="B11" s="20" t="s">
        <v>4</v>
      </c>
      <c r="C11" s="21">
        <v>1200</v>
      </c>
      <c r="D11" s="22" t="s">
        <v>110</v>
      </c>
      <c r="F11" s="23" t="s">
        <v>4</v>
      </c>
      <c r="G11" s="84">
        <v>500</v>
      </c>
      <c r="H11" s="33"/>
      <c r="J11" s="84">
        <v>1100</v>
      </c>
      <c r="K11" s="69">
        <v>1000</v>
      </c>
      <c r="L11" s="84">
        <v>1100</v>
      </c>
      <c r="M11" s="69">
        <v>1200</v>
      </c>
    </row>
    <row r="12" spans="2:13" x14ac:dyDescent="0.3">
      <c r="B12" s="23" t="s">
        <v>1</v>
      </c>
      <c r="C12" s="24">
        <v>4000</v>
      </c>
      <c r="D12" s="25"/>
      <c r="F12" s="23" t="s">
        <v>1</v>
      </c>
      <c r="G12" s="84">
        <v>4500</v>
      </c>
      <c r="H12" s="33"/>
      <c r="J12" s="84">
        <v>4500</v>
      </c>
      <c r="K12" s="69">
        <v>4500</v>
      </c>
      <c r="L12" s="84">
        <v>4500</v>
      </c>
      <c r="M12" s="69">
        <v>4000</v>
      </c>
    </row>
    <row r="13" spans="2:13" x14ac:dyDescent="0.3">
      <c r="B13" s="26" t="s">
        <v>59</v>
      </c>
      <c r="C13" s="26">
        <v>4000</v>
      </c>
      <c r="D13" s="25"/>
      <c r="F13" s="23" t="s">
        <v>148</v>
      </c>
      <c r="G13" s="104">
        <v>1250</v>
      </c>
      <c r="H13" s="33"/>
      <c r="J13" s="84">
        <v>1000</v>
      </c>
      <c r="K13" s="69">
        <v>4000</v>
      </c>
      <c r="L13" s="84">
        <v>4000</v>
      </c>
      <c r="M13" s="69">
        <v>4000</v>
      </c>
    </row>
    <row r="14" spans="2:13" x14ac:dyDescent="0.3">
      <c r="B14" s="23" t="s">
        <v>0</v>
      </c>
      <c r="C14" s="24">
        <v>8000</v>
      </c>
      <c r="D14" s="25"/>
      <c r="F14" s="23" t="s">
        <v>0</v>
      </c>
      <c r="G14" s="84">
        <v>8000</v>
      </c>
      <c r="H14" s="33"/>
      <c r="J14" s="84">
        <v>8000</v>
      </c>
      <c r="K14" s="69">
        <v>8000</v>
      </c>
      <c r="L14" s="84">
        <v>8000</v>
      </c>
      <c r="M14" s="69">
        <v>8000</v>
      </c>
    </row>
    <row r="15" spans="2:13" x14ac:dyDescent="0.3">
      <c r="B15" s="20" t="s">
        <v>52</v>
      </c>
      <c r="C15" s="20">
        <v>400</v>
      </c>
      <c r="D15" s="22" t="s">
        <v>108</v>
      </c>
      <c r="F15" s="23" t="s">
        <v>118</v>
      </c>
      <c r="G15" s="84">
        <v>100</v>
      </c>
      <c r="H15" s="33" t="s">
        <v>89</v>
      </c>
      <c r="J15" s="84">
        <v>500</v>
      </c>
      <c r="K15" s="69">
        <v>500</v>
      </c>
      <c r="L15" s="84">
        <v>500</v>
      </c>
      <c r="M15" s="69">
        <v>500</v>
      </c>
    </row>
    <row r="16" spans="2:13" x14ac:dyDescent="0.3">
      <c r="B16" s="20" t="s">
        <v>88</v>
      </c>
      <c r="C16" s="21">
        <v>2000</v>
      </c>
      <c r="D16" s="22" t="s">
        <v>102</v>
      </c>
      <c r="F16" s="23" t="s">
        <v>88</v>
      </c>
      <c r="G16" s="84">
        <v>1000</v>
      </c>
      <c r="H16" s="33"/>
      <c r="J16" s="84">
        <v>1600</v>
      </c>
      <c r="K16" s="69">
        <v>1400</v>
      </c>
      <c r="L16" s="84">
        <v>1800</v>
      </c>
      <c r="M16" s="69">
        <v>2200</v>
      </c>
    </row>
    <row r="17" spans="1:16" x14ac:dyDescent="0.3">
      <c r="B17" s="20" t="s">
        <v>91</v>
      </c>
      <c r="C17" s="20">
        <v>1250</v>
      </c>
      <c r="D17" s="22" t="s">
        <v>103</v>
      </c>
      <c r="F17" s="23" t="s">
        <v>91</v>
      </c>
      <c r="G17" s="84">
        <v>1650</v>
      </c>
      <c r="H17" s="33"/>
      <c r="J17" s="84">
        <v>1650</v>
      </c>
      <c r="K17" s="69">
        <v>1400</v>
      </c>
      <c r="L17" s="84">
        <v>1650</v>
      </c>
      <c r="M17" s="69">
        <v>1450</v>
      </c>
    </row>
    <row r="18" spans="1:16" x14ac:dyDescent="0.3">
      <c r="B18" s="24" t="s">
        <v>2</v>
      </c>
      <c r="C18" s="24">
        <v>100</v>
      </c>
      <c r="D18" s="25"/>
      <c r="F18" s="23" t="s">
        <v>2</v>
      </c>
      <c r="G18" s="84">
        <v>100</v>
      </c>
      <c r="H18" s="33"/>
      <c r="J18" s="84">
        <v>100</v>
      </c>
      <c r="K18" s="69">
        <v>100</v>
      </c>
      <c r="L18" s="84">
        <v>100</v>
      </c>
      <c r="M18" s="69">
        <v>100</v>
      </c>
    </row>
    <row r="19" spans="1:16" x14ac:dyDescent="0.3">
      <c r="B19" s="24"/>
      <c r="C19" s="24"/>
      <c r="D19" s="25"/>
      <c r="F19" s="23" t="s">
        <v>17</v>
      </c>
      <c r="G19" s="84">
        <v>200</v>
      </c>
      <c r="H19" s="33"/>
      <c r="J19" s="84">
        <v>100</v>
      </c>
      <c r="K19" s="69">
        <v>100</v>
      </c>
      <c r="L19" s="84">
        <v>100</v>
      </c>
      <c r="M19" s="69"/>
    </row>
    <row r="20" spans="1:16" x14ac:dyDescent="0.3">
      <c r="B20" s="24"/>
      <c r="C20" s="24"/>
      <c r="D20" s="25"/>
      <c r="F20" s="78" t="s">
        <v>125</v>
      </c>
      <c r="G20" s="84">
        <v>750</v>
      </c>
      <c r="H20" s="79" t="s">
        <v>89</v>
      </c>
      <c r="J20" s="84">
        <v>500</v>
      </c>
      <c r="K20" s="68">
        <v>0</v>
      </c>
      <c r="L20" s="84">
        <v>500</v>
      </c>
      <c r="M20" s="69"/>
    </row>
    <row r="21" spans="1:16" x14ac:dyDescent="0.3">
      <c r="A21" s="27" t="s">
        <v>89</v>
      </c>
      <c r="B21" s="20"/>
      <c r="C21" s="20"/>
      <c r="D21" s="22" t="s">
        <v>107</v>
      </c>
      <c r="F21" s="23"/>
      <c r="G21" s="84"/>
      <c r="H21" s="33"/>
      <c r="J21" s="84"/>
      <c r="K21" s="69"/>
      <c r="L21" s="84"/>
      <c r="M21" s="69"/>
    </row>
    <row r="22" spans="1:16" x14ac:dyDescent="0.3">
      <c r="B22" s="26" t="s">
        <v>22</v>
      </c>
      <c r="C22" s="26">
        <f>SUM(C8:C18)</f>
        <v>45950</v>
      </c>
      <c r="D22" s="25"/>
      <c r="F22" s="29" t="s">
        <v>22</v>
      </c>
      <c r="G22" s="85">
        <f>SUM(G7:G20)</f>
        <v>21550</v>
      </c>
      <c r="H22" s="33"/>
      <c r="J22" s="85">
        <f>SUM(J7:J20)</f>
        <v>25050</v>
      </c>
      <c r="K22" s="70">
        <f>SUM(K7:K20)</f>
        <v>35450</v>
      </c>
      <c r="L22" s="85">
        <f>SUM(L7:L20)</f>
        <v>34550</v>
      </c>
      <c r="M22" s="70">
        <f>SUM(M7:M18)</f>
        <v>47450</v>
      </c>
    </row>
    <row r="23" spans="1:16" x14ac:dyDescent="0.3">
      <c r="B23" s="24"/>
      <c r="C23" s="24"/>
      <c r="D23" s="25"/>
      <c r="F23" s="23"/>
      <c r="G23" s="84"/>
      <c r="H23" s="33"/>
      <c r="J23" s="84"/>
      <c r="K23" s="69"/>
      <c r="L23" s="84"/>
      <c r="M23" s="69"/>
    </row>
    <row r="24" spans="1:16" x14ac:dyDescent="0.3">
      <c r="B24" s="28" t="s">
        <v>23</v>
      </c>
      <c r="C24" s="24" t="s">
        <v>89</v>
      </c>
      <c r="D24" s="25"/>
      <c r="F24" s="71" t="s">
        <v>23</v>
      </c>
      <c r="G24" s="84" t="s">
        <v>89</v>
      </c>
      <c r="H24" s="33"/>
      <c r="J24" s="84" t="s">
        <v>89</v>
      </c>
      <c r="K24" s="69" t="s">
        <v>89</v>
      </c>
      <c r="L24" s="84" t="s">
        <v>89</v>
      </c>
      <c r="M24" s="69" t="s">
        <v>89</v>
      </c>
      <c r="P24" s="9" t="s">
        <v>89</v>
      </c>
    </row>
    <row r="25" spans="1:16" x14ac:dyDescent="0.3">
      <c r="B25" s="24" t="s">
        <v>5</v>
      </c>
      <c r="C25" s="24">
        <v>8000</v>
      </c>
      <c r="D25" s="25"/>
      <c r="F25" s="23" t="s">
        <v>5</v>
      </c>
      <c r="G25" s="84">
        <v>5000</v>
      </c>
      <c r="H25" s="33"/>
      <c r="J25" s="84">
        <v>8000</v>
      </c>
      <c r="K25" s="69">
        <v>8000</v>
      </c>
      <c r="L25" s="84">
        <v>8000</v>
      </c>
      <c r="M25" s="69">
        <v>8000</v>
      </c>
      <c r="O25" s="9" t="s">
        <v>89</v>
      </c>
      <c r="P25" s="9" t="s">
        <v>89</v>
      </c>
    </row>
    <row r="26" spans="1:16" x14ac:dyDescent="0.3">
      <c r="B26" s="29" t="s">
        <v>6</v>
      </c>
      <c r="C26" s="24" t="s">
        <v>89</v>
      </c>
      <c r="D26" s="25"/>
      <c r="F26" s="29" t="s">
        <v>6</v>
      </c>
      <c r="G26" s="84" t="s">
        <v>89</v>
      </c>
      <c r="H26" s="33"/>
      <c r="J26" s="84" t="s">
        <v>89</v>
      </c>
      <c r="K26" s="69" t="s">
        <v>89</v>
      </c>
      <c r="L26" s="84" t="s">
        <v>89</v>
      </c>
      <c r="M26" s="69" t="s">
        <v>89</v>
      </c>
      <c r="P26" s="9" t="s">
        <v>89</v>
      </c>
    </row>
    <row r="27" spans="1:16" x14ac:dyDescent="0.3">
      <c r="B27" s="23" t="s">
        <v>39</v>
      </c>
      <c r="C27" s="24">
        <v>700</v>
      </c>
      <c r="D27" s="25"/>
      <c r="F27" s="23" t="s">
        <v>39</v>
      </c>
      <c r="G27" s="84">
        <v>500</v>
      </c>
      <c r="H27" s="33"/>
      <c r="J27" s="84">
        <v>700</v>
      </c>
      <c r="K27" s="69">
        <v>700</v>
      </c>
      <c r="L27" s="84">
        <v>700</v>
      </c>
      <c r="M27" s="69">
        <v>700</v>
      </c>
    </row>
    <row r="28" spans="1:16" x14ac:dyDescent="0.3">
      <c r="B28" s="23" t="s">
        <v>40</v>
      </c>
      <c r="C28" s="24">
        <v>700</v>
      </c>
      <c r="D28" s="25"/>
      <c r="F28" s="23" t="s">
        <v>40</v>
      </c>
      <c r="G28" s="84">
        <v>500</v>
      </c>
      <c r="H28" s="33"/>
      <c r="J28" s="84">
        <v>700</v>
      </c>
      <c r="K28" s="69">
        <v>700</v>
      </c>
      <c r="L28" s="84">
        <v>700</v>
      </c>
      <c r="M28" s="69">
        <v>700</v>
      </c>
    </row>
    <row r="29" spans="1:16" x14ac:dyDescent="0.3">
      <c r="B29" s="23" t="s">
        <v>41</v>
      </c>
      <c r="C29" s="24">
        <v>700</v>
      </c>
      <c r="D29" s="25"/>
      <c r="F29" s="23" t="s">
        <v>41</v>
      </c>
      <c r="G29" s="84">
        <v>500</v>
      </c>
      <c r="H29" s="33"/>
      <c r="J29" s="84">
        <v>700</v>
      </c>
      <c r="K29" s="69">
        <v>700</v>
      </c>
      <c r="L29" s="84">
        <v>700</v>
      </c>
      <c r="M29" s="69">
        <v>700</v>
      </c>
    </row>
    <row r="30" spans="1:16" x14ac:dyDescent="0.3">
      <c r="B30" s="23" t="s">
        <v>42</v>
      </c>
      <c r="C30" s="24">
        <v>700</v>
      </c>
      <c r="D30" s="25"/>
      <c r="F30" s="23" t="s">
        <v>42</v>
      </c>
      <c r="G30" s="84">
        <v>500</v>
      </c>
      <c r="H30" s="33"/>
      <c r="J30" s="84">
        <v>700</v>
      </c>
      <c r="K30" s="69">
        <v>700</v>
      </c>
      <c r="L30" s="84">
        <v>700</v>
      </c>
      <c r="M30" s="69">
        <v>700</v>
      </c>
    </row>
    <row r="31" spans="1:16" x14ac:dyDescent="0.3">
      <c r="B31" s="23" t="s">
        <v>43</v>
      </c>
      <c r="C31" s="24">
        <v>700</v>
      </c>
      <c r="D31" s="25"/>
      <c r="F31" s="23" t="s">
        <v>43</v>
      </c>
      <c r="G31" s="84">
        <v>500</v>
      </c>
      <c r="H31" s="33"/>
      <c r="J31" s="84">
        <v>700</v>
      </c>
      <c r="K31" s="69">
        <v>700</v>
      </c>
      <c r="L31" s="84">
        <v>700</v>
      </c>
      <c r="M31" s="69">
        <v>700</v>
      </c>
    </row>
    <row r="32" spans="1:16" x14ac:dyDescent="0.3">
      <c r="B32" s="23" t="s">
        <v>44</v>
      </c>
      <c r="C32" s="24">
        <v>700</v>
      </c>
      <c r="D32" s="25"/>
      <c r="F32" s="23" t="s">
        <v>44</v>
      </c>
      <c r="G32" s="84">
        <v>500</v>
      </c>
      <c r="H32" s="33"/>
      <c r="J32" s="84">
        <v>700</v>
      </c>
      <c r="K32" s="69">
        <v>700</v>
      </c>
      <c r="L32" s="84">
        <v>700</v>
      </c>
      <c r="M32" s="69">
        <v>700</v>
      </c>
    </row>
    <row r="33" spans="2:13" x14ac:dyDescent="0.3">
      <c r="B33" s="23" t="s">
        <v>45</v>
      </c>
      <c r="C33" s="24">
        <v>700</v>
      </c>
      <c r="D33" s="25"/>
      <c r="F33" s="23" t="s">
        <v>45</v>
      </c>
      <c r="G33" s="84">
        <v>500</v>
      </c>
      <c r="H33" s="33"/>
      <c r="J33" s="84">
        <v>700</v>
      </c>
      <c r="K33" s="69">
        <v>700</v>
      </c>
      <c r="L33" s="84">
        <v>700</v>
      </c>
      <c r="M33" s="69">
        <v>700</v>
      </c>
    </row>
    <row r="34" spans="2:13" x14ac:dyDescent="0.3">
      <c r="B34" s="23" t="s">
        <v>46</v>
      </c>
      <c r="C34" s="24">
        <v>300</v>
      </c>
      <c r="D34" s="30"/>
      <c r="F34" s="23" t="s">
        <v>46</v>
      </c>
      <c r="G34" s="84">
        <v>500</v>
      </c>
      <c r="H34" s="72"/>
      <c r="J34" s="84">
        <v>600</v>
      </c>
      <c r="K34" s="69">
        <v>600</v>
      </c>
      <c r="L34" s="84">
        <v>600</v>
      </c>
      <c r="M34" s="69">
        <v>600</v>
      </c>
    </row>
    <row r="35" spans="2:13" x14ac:dyDescent="0.3">
      <c r="B35" s="29" t="s">
        <v>47</v>
      </c>
      <c r="C35" s="26">
        <v>5200</v>
      </c>
      <c r="D35" s="25"/>
      <c r="F35" s="29" t="s">
        <v>47</v>
      </c>
      <c r="G35" s="85"/>
      <c r="H35" s="33"/>
      <c r="J35" s="85"/>
      <c r="K35" s="70"/>
      <c r="L35" s="85"/>
      <c r="M35" s="70"/>
    </row>
    <row r="36" spans="2:13" ht="16.5" customHeight="1" x14ac:dyDescent="0.3">
      <c r="B36" s="20" t="s">
        <v>36</v>
      </c>
      <c r="C36" s="20">
        <f>220*10</f>
        <v>2200</v>
      </c>
      <c r="D36" s="22" t="s">
        <v>104</v>
      </c>
      <c r="F36" s="23" t="s">
        <v>129</v>
      </c>
      <c r="G36" s="84">
        <v>375</v>
      </c>
      <c r="H36" s="33" t="s">
        <v>89</v>
      </c>
      <c r="J36" s="84">
        <v>375</v>
      </c>
      <c r="K36" s="69">
        <v>500</v>
      </c>
      <c r="L36" s="84">
        <v>250</v>
      </c>
      <c r="M36" s="69">
        <v>750</v>
      </c>
    </row>
    <row r="37" spans="2:13" x14ac:dyDescent="0.3">
      <c r="B37" s="20" t="s">
        <v>37</v>
      </c>
      <c r="C37" s="21">
        <v>0</v>
      </c>
      <c r="D37" s="22" t="s">
        <v>105</v>
      </c>
      <c r="F37" s="116" t="s">
        <v>68</v>
      </c>
      <c r="G37" s="84">
        <v>0</v>
      </c>
      <c r="H37" s="79"/>
      <c r="J37" s="84">
        <v>100</v>
      </c>
      <c r="K37" s="69">
        <v>100</v>
      </c>
      <c r="L37" s="84">
        <v>100</v>
      </c>
      <c r="M37" s="69">
        <v>100</v>
      </c>
    </row>
    <row r="38" spans="2:13" x14ac:dyDescent="0.3">
      <c r="B38" s="24" t="s">
        <v>68</v>
      </c>
      <c r="C38" s="24">
        <v>100</v>
      </c>
      <c r="D38" s="25"/>
      <c r="F38" s="116" t="s">
        <v>83</v>
      </c>
      <c r="G38" s="84">
        <v>0</v>
      </c>
      <c r="H38" s="33"/>
      <c r="J38" s="84">
        <v>300</v>
      </c>
      <c r="K38" s="69">
        <v>300</v>
      </c>
      <c r="L38" s="84">
        <v>300</v>
      </c>
      <c r="M38" s="69">
        <v>300</v>
      </c>
    </row>
    <row r="39" spans="2:13" x14ac:dyDescent="0.3">
      <c r="B39" s="24" t="s">
        <v>83</v>
      </c>
      <c r="C39" s="24">
        <v>300</v>
      </c>
      <c r="D39" s="25"/>
      <c r="F39" s="23" t="s">
        <v>7</v>
      </c>
      <c r="G39" s="84">
        <v>2500</v>
      </c>
      <c r="H39" s="33"/>
      <c r="J39" s="84">
        <v>2500</v>
      </c>
      <c r="K39" s="69">
        <v>2500</v>
      </c>
      <c r="L39" s="84">
        <v>2500</v>
      </c>
      <c r="M39" s="69">
        <v>2500</v>
      </c>
    </row>
    <row r="40" spans="2:13" x14ac:dyDescent="0.3">
      <c r="B40" s="24" t="s">
        <v>7</v>
      </c>
      <c r="C40" s="24">
        <v>2500</v>
      </c>
      <c r="D40" s="25"/>
      <c r="F40" s="23" t="s">
        <v>78</v>
      </c>
      <c r="G40" s="84">
        <v>200</v>
      </c>
      <c r="H40" s="33"/>
      <c r="J40" s="84">
        <v>200</v>
      </c>
      <c r="K40" s="69">
        <v>200</v>
      </c>
      <c r="L40" s="84">
        <v>200</v>
      </c>
      <c r="M40" s="69">
        <v>200</v>
      </c>
    </row>
    <row r="41" spans="2:13" x14ac:dyDescent="0.3">
      <c r="B41" s="24" t="s">
        <v>78</v>
      </c>
      <c r="C41" s="24">
        <v>200</v>
      </c>
      <c r="D41" s="25"/>
      <c r="F41" s="116" t="s">
        <v>35</v>
      </c>
      <c r="G41" s="69">
        <v>0</v>
      </c>
      <c r="H41" s="79"/>
      <c r="J41" s="68">
        <f>14*129</f>
        <v>1806</v>
      </c>
      <c r="K41" s="69">
        <f>14*135</f>
        <v>1890</v>
      </c>
      <c r="L41" s="84">
        <f>14*145</f>
        <v>2030</v>
      </c>
      <c r="M41" s="69">
        <v>1800</v>
      </c>
    </row>
    <row r="42" spans="2:13" ht="15.75" customHeight="1" x14ac:dyDescent="0.3">
      <c r="B42" s="20" t="s">
        <v>35</v>
      </c>
      <c r="C42" s="20">
        <v>1500</v>
      </c>
      <c r="D42" s="22" t="s">
        <v>100</v>
      </c>
      <c r="F42" s="23" t="s">
        <v>71</v>
      </c>
      <c r="G42" s="84">
        <f>6*128</f>
        <v>768</v>
      </c>
      <c r="H42" s="33" t="s">
        <v>145</v>
      </c>
      <c r="J42" s="84">
        <v>774</v>
      </c>
      <c r="K42" s="68">
        <f>6*135</f>
        <v>810</v>
      </c>
      <c r="L42" s="84">
        <v>750</v>
      </c>
      <c r="M42" s="69">
        <v>700</v>
      </c>
    </row>
    <row r="43" spans="2:13" s="75" customFormat="1" x14ac:dyDescent="0.3">
      <c r="B43" s="23" t="s">
        <v>71</v>
      </c>
      <c r="C43" s="23">
        <v>700</v>
      </c>
      <c r="D43" s="33"/>
      <c r="F43" s="23" t="s">
        <v>9</v>
      </c>
      <c r="G43" s="84">
        <v>100</v>
      </c>
      <c r="H43" s="33"/>
      <c r="J43" s="84">
        <v>100</v>
      </c>
      <c r="K43" s="69">
        <v>150</v>
      </c>
      <c r="L43" s="84">
        <v>150</v>
      </c>
      <c r="M43" s="69">
        <v>250</v>
      </c>
    </row>
    <row r="44" spans="2:13" x14ac:dyDescent="0.3">
      <c r="B44" s="24" t="s">
        <v>9</v>
      </c>
      <c r="C44" s="24">
        <v>250</v>
      </c>
      <c r="D44" s="25"/>
      <c r="F44" s="23" t="s">
        <v>66</v>
      </c>
      <c r="G44" s="104">
        <f>81*50</f>
        <v>4050</v>
      </c>
      <c r="H44" s="33" t="s">
        <v>147</v>
      </c>
      <c r="J44" s="84">
        <f>81*60</f>
        <v>4860</v>
      </c>
      <c r="K44" s="69">
        <f>81*60</f>
        <v>4860</v>
      </c>
      <c r="L44" s="84">
        <f>81*60</f>
        <v>4860</v>
      </c>
      <c r="M44" s="69">
        <f>81*60</f>
        <v>4860</v>
      </c>
    </row>
    <row r="45" spans="2:13" x14ac:dyDescent="0.3">
      <c r="B45" s="20" t="s">
        <v>66</v>
      </c>
      <c r="C45" s="20">
        <f>78*60</f>
        <v>4680</v>
      </c>
      <c r="D45" s="22" t="s">
        <v>99</v>
      </c>
      <c r="F45" s="23" t="s">
        <v>33</v>
      </c>
      <c r="G45" s="84">
        <v>1600</v>
      </c>
      <c r="H45" s="33"/>
      <c r="J45" s="84">
        <v>2500</v>
      </c>
      <c r="K45" s="69">
        <v>2500</v>
      </c>
      <c r="L45" s="84">
        <v>2500</v>
      </c>
      <c r="M45" s="69">
        <v>2500</v>
      </c>
    </row>
    <row r="46" spans="2:13" x14ac:dyDescent="0.3">
      <c r="B46" s="24" t="s">
        <v>33</v>
      </c>
      <c r="C46" s="24">
        <v>2500</v>
      </c>
      <c r="D46" s="25"/>
      <c r="F46" s="116" t="s">
        <v>34</v>
      </c>
      <c r="G46" s="84">
        <v>0</v>
      </c>
      <c r="H46" s="33"/>
      <c r="J46" s="84">
        <v>200</v>
      </c>
      <c r="K46" s="69">
        <v>200</v>
      </c>
      <c r="L46" s="84">
        <v>200</v>
      </c>
      <c r="M46" s="69">
        <v>200</v>
      </c>
    </row>
    <row r="47" spans="2:13" x14ac:dyDescent="0.3">
      <c r="B47" s="24" t="s">
        <v>34</v>
      </c>
      <c r="C47" s="24">
        <v>200</v>
      </c>
      <c r="D47" s="25"/>
      <c r="F47" s="23" t="s">
        <v>10</v>
      </c>
      <c r="G47" s="84">
        <v>300</v>
      </c>
      <c r="H47" s="33"/>
      <c r="J47" s="84">
        <v>450</v>
      </c>
      <c r="K47" s="69">
        <v>450</v>
      </c>
      <c r="L47" s="84">
        <v>450</v>
      </c>
      <c r="M47" s="69">
        <v>450</v>
      </c>
    </row>
    <row r="48" spans="2:13" x14ac:dyDescent="0.3">
      <c r="B48" s="20" t="s">
        <v>10</v>
      </c>
      <c r="C48" s="20">
        <v>350</v>
      </c>
      <c r="D48" s="22" t="s">
        <v>106</v>
      </c>
      <c r="F48" s="116" t="s">
        <v>11</v>
      </c>
      <c r="G48" s="84">
        <v>0</v>
      </c>
      <c r="H48" s="33"/>
      <c r="J48" s="84">
        <v>50</v>
      </c>
      <c r="K48" s="69">
        <v>50</v>
      </c>
      <c r="L48" s="84">
        <v>50</v>
      </c>
      <c r="M48" s="69">
        <v>50</v>
      </c>
    </row>
    <row r="49" spans="1:13" x14ac:dyDescent="0.3">
      <c r="B49" s="24" t="s">
        <v>11</v>
      </c>
      <c r="C49" s="24">
        <v>50</v>
      </c>
      <c r="D49" s="25"/>
      <c r="F49" s="116" t="s">
        <v>72</v>
      </c>
      <c r="G49" s="84">
        <v>0</v>
      </c>
      <c r="H49" s="33"/>
      <c r="J49" s="84">
        <v>100</v>
      </c>
      <c r="K49" s="69">
        <v>100</v>
      </c>
      <c r="L49" s="84">
        <v>100</v>
      </c>
      <c r="M49" s="69">
        <v>100</v>
      </c>
    </row>
    <row r="50" spans="1:13" x14ac:dyDescent="0.3">
      <c r="B50" s="24" t="s">
        <v>72</v>
      </c>
      <c r="C50" s="24">
        <v>100</v>
      </c>
      <c r="D50" s="25"/>
      <c r="F50" s="116" t="s">
        <v>90</v>
      </c>
      <c r="G50" s="84">
        <v>0</v>
      </c>
      <c r="H50" s="33" t="s">
        <v>89</v>
      </c>
      <c r="J50" s="84">
        <v>275</v>
      </c>
      <c r="K50" s="69">
        <v>275</v>
      </c>
      <c r="L50" s="84">
        <v>275</v>
      </c>
      <c r="M50" s="69">
        <v>275</v>
      </c>
    </row>
    <row r="51" spans="1:13" x14ac:dyDescent="0.3">
      <c r="B51" s="24" t="s">
        <v>90</v>
      </c>
      <c r="C51" s="24">
        <v>275</v>
      </c>
      <c r="D51" s="25"/>
      <c r="F51" s="23" t="s">
        <v>85</v>
      </c>
      <c r="G51" s="84">
        <v>250</v>
      </c>
      <c r="H51" s="33"/>
      <c r="J51" s="84">
        <v>250</v>
      </c>
      <c r="K51" s="68">
        <v>300</v>
      </c>
      <c r="L51" s="84">
        <v>250</v>
      </c>
      <c r="M51" s="69">
        <v>250</v>
      </c>
    </row>
    <row r="52" spans="1:13" x14ac:dyDescent="0.3">
      <c r="B52" s="24" t="s">
        <v>85</v>
      </c>
      <c r="C52" s="24">
        <v>250</v>
      </c>
      <c r="D52" s="25"/>
      <c r="F52" s="116" t="s">
        <v>101</v>
      </c>
      <c r="G52" s="84">
        <v>0</v>
      </c>
      <c r="H52" s="33"/>
      <c r="J52" s="84">
        <v>100</v>
      </c>
      <c r="K52" s="69">
        <v>100</v>
      </c>
      <c r="L52" s="84">
        <v>100</v>
      </c>
      <c r="M52" s="69">
        <v>100</v>
      </c>
    </row>
    <row r="53" spans="1:13" x14ac:dyDescent="0.3">
      <c r="B53" s="24"/>
      <c r="C53" s="24"/>
      <c r="D53" s="25"/>
      <c r="F53" s="116" t="s">
        <v>131</v>
      </c>
      <c r="G53" s="84"/>
      <c r="H53" s="33"/>
      <c r="J53" s="84"/>
      <c r="K53" s="68">
        <v>300</v>
      </c>
      <c r="L53" s="84"/>
      <c r="M53" s="69"/>
    </row>
    <row r="54" spans="1:13" x14ac:dyDescent="0.3">
      <c r="B54" s="24" t="s">
        <v>101</v>
      </c>
      <c r="C54" s="24">
        <v>100</v>
      </c>
      <c r="D54" s="25"/>
      <c r="F54" s="116" t="s">
        <v>122</v>
      </c>
      <c r="G54" s="84">
        <v>0</v>
      </c>
      <c r="H54" s="33"/>
      <c r="J54" s="84">
        <v>150</v>
      </c>
      <c r="K54" s="69">
        <v>150</v>
      </c>
      <c r="L54" s="84">
        <v>150</v>
      </c>
      <c r="M54" s="69">
        <v>150</v>
      </c>
    </row>
    <row r="55" spans="1:13" ht="15" customHeight="1" x14ac:dyDescent="0.3">
      <c r="B55" s="20" t="s">
        <v>89</v>
      </c>
      <c r="C55" s="20" t="s">
        <v>89</v>
      </c>
      <c r="D55" s="22" t="s">
        <v>113</v>
      </c>
      <c r="F55" s="23" t="s">
        <v>74</v>
      </c>
      <c r="G55" s="84">
        <v>800</v>
      </c>
      <c r="H55" s="33"/>
      <c r="J55" s="84">
        <v>800</v>
      </c>
      <c r="K55" s="69">
        <v>800</v>
      </c>
      <c r="L55" s="84">
        <v>800</v>
      </c>
      <c r="M55" s="69">
        <v>800</v>
      </c>
    </row>
    <row r="56" spans="1:13" x14ac:dyDescent="0.3">
      <c r="B56" s="24" t="s">
        <v>74</v>
      </c>
      <c r="C56" s="24">
        <v>800</v>
      </c>
      <c r="D56" s="25"/>
      <c r="F56" s="23" t="s">
        <v>13</v>
      </c>
      <c r="G56" s="104">
        <v>250</v>
      </c>
      <c r="H56" s="33" t="s">
        <v>146</v>
      </c>
      <c r="J56" s="84">
        <v>800</v>
      </c>
      <c r="K56" s="69">
        <v>800</v>
      </c>
      <c r="L56" s="84">
        <v>800</v>
      </c>
      <c r="M56" s="69">
        <v>800</v>
      </c>
    </row>
    <row r="57" spans="1:13" x14ac:dyDescent="0.3">
      <c r="B57" s="24" t="s">
        <v>13</v>
      </c>
      <c r="C57" s="24">
        <v>800</v>
      </c>
      <c r="D57" s="25"/>
      <c r="F57" s="29" t="s">
        <v>26</v>
      </c>
      <c r="G57" s="84" t="s">
        <v>89</v>
      </c>
      <c r="H57" s="33"/>
      <c r="J57" s="84" t="s">
        <v>89</v>
      </c>
      <c r="K57" s="69" t="s">
        <v>89</v>
      </c>
      <c r="L57" s="84" t="s">
        <v>89</v>
      </c>
      <c r="M57" s="69" t="s">
        <v>89</v>
      </c>
    </row>
    <row r="58" spans="1:13" x14ac:dyDescent="0.3">
      <c r="B58" s="26" t="s">
        <v>26</v>
      </c>
      <c r="C58" s="24" t="s">
        <v>89</v>
      </c>
      <c r="D58" s="25"/>
      <c r="F58" s="23" t="s">
        <v>79</v>
      </c>
      <c r="G58" s="84">
        <v>1000</v>
      </c>
      <c r="H58" s="33"/>
      <c r="J58" s="84">
        <v>1000</v>
      </c>
      <c r="K58" s="69">
        <v>1000</v>
      </c>
      <c r="L58" s="84">
        <v>1000</v>
      </c>
      <c r="M58" s="69">
        <v>1000</v>
      </c>
    </row>
    <row r="59" spans="1:13" x14ac:dyDescent="0.3">
      <c r="B59" s="23" t="s">
        <v>79</v>
      </c>
      <c r="C59" s="24">
        <v>1000</v>
      </c>
      <c r="D59" s="25"/>
      <c r="F59" s="23" t="s">
        <v>27</v>
      </c>
      <c r="G59" s="84">
        <v>600</v>
      </c>
      <c r="H59" s="33"/>
      <c r="J59" s="84">
        <v>600</v>
      </c>
      <c r="K59" s="69">
        <v>600</v>
      </c>
      <c r="L59" s="84">
        <v>600</v>
      </c>
      <c r="M59" s="69">
        <v>600</v>
      </c>
    </row>
    <row r="60" spans="1:13" x14ac:dyDescent="0.3">
      <c r="B60" s="24" t="s">
        <v>27</v>
      </c>
      <c r="C60" s="24">
        <v>600</v>
      </c>
      <c r="D60" s="25"/>
      <c r="F60" s="23" t="s">
        <v>32</v>
      </c>
      <c r="G60" s="84">
        <v>200</v>
      </c>
      <c r="H60" s="33"/>
      <c r="J60" s="84">
        <v>200</v>
      </c>
      <c r="K60" s="69">
        <v>200</v>
      </c>
      <c r="L60" s="84">
        <v>200</v>
      </c>
      <c r="M60" s="69">
        <v>200</v>
      </c>
    </row>
    <row r="61" spans="1:13" x14ac:dyDescent="0.3">
      <c r="B61" s="24" t="s">
        <v>32</v>
      </c>
      <c r="C61" s="24">
        <v>200</v>
      </c>
      <c r="D61" s="25"/>
      <c r="F61" s="23" t="s">
        <v>28</v>
      </c>
      <c r="G61" s="84">
        <v>1200</v>
      </c>
      <c r="H61" s="33"/>
      <c r="J61" s="84">
        <v>1200</v>
      </c>
      <c r="K61" s="69">
        <v>1200</v>
      </c>
      <c r="L61" s="84">
        <v>1200</v>
      </c>
      <c r="M61" s="69">
        <v>1200</v>
      </c>
    </row>
    <row r="62" spans="1:13" x14ac:dyDescent="0.3">
      <c r="B62" s="24" t="s">
        <v>28</v>
      </c>
      <c r="C62" s="24">
        <v>1200</v>
      </c>
      <c r="D62" s="25"/>
      <c r="F62" s="29" t="s">
        <v>64</v>
      </c>
      <c r="G62" s="85"/>
      <c r="H62" s="33"/>
      <c r="J62" s="85"/>
      <c r="K62" s="70"/>
      <c r="L62" s="85"/>
      <c r="M62" s="70"/>
    </row>
    <row r="63" spans="1:13" x14ac:dyDescent="0.3">
      <c r="B63" s="26" t="s">
        <v>64</v>
      </c>
      <c r="C63" s="26">
        <v>3000</v>
      </c>
      <c r="D63" s="25"/>
      <c r="F63" s="23" t="s">
        <v>25</v>
      </c>
      <c r="G63" s="84">
        <v>200</v>
      </c>
      <c r="H63" s="33"/>
      <c r="J63" s="84">
        <v>200</v>
      </c>
      <c r="K63" s="69">
        <v>200</v>
      </c>
      <c r="L63" s="84">
        <v>200</v>
      </c>
      <c r="M63" s="69">
        <v>200</v>
      </c>
    </row>
    <row r="64" spans="1:13" x14ac:dyDescent="0.3">
      <c r="A64" s="27" t="s">
        <v>89</v>
      </c>
      <c r="B64" s="24" t="s">
        <v>25</v>
      </c>
      <c r="C64" s="24">
        <v>200</v>
      </c>
      <c r="D64" s="25"/>
      <c r="F64" s="23" t="s">
        <v>15</v>
      </c>
      <c r="G64" s="84">
        <v>200</v>
      </c>
      <c r="H64" s="33" t="s">
        <v>89</v>
      </c>
      <c r="J64" s="84">
        <v>500</v>
      </c>
      <c r="K64" s="69">
        <v>500</v>
      </c>
      <c r="L64" s="84">
        <v>500</v>
      </c>
      <c r="M64" s="69">
        <v>200</v>
      </c>
    </row>
    <row r="65" spans="1:13" x14ac:dyDescent="0.3">
      <c r="A65" s="27"/>
      <c r="B65" s="24"/>
      <c r="C65" s="24"/>
      <c r="D65" s="25"/>
      <c r="F65" s="116" t="s">
        <v>126</v>
      </c>
      <c r="G65" s="84">
        <v>0</v>
      </c>
      <c r="H65" s="33"/>
      <c r="J65" s="84">
        <v>300</v>
      </c>
      <c r="K65" s="69">
        <v>300</v>
      </c>
      <c r="L65" s="84">
        <v>300</v>
      </c>
      <c r="M65" s="69"/>
    </row>
    <row r="66" spans="1:13" ht="18" customHeight="1" x14ac:dyDescent="0.3">
      <c r="B66" s="24" t="s">
        <v>15</v>
      </c>
      <c r="C66" s="24">
        <v>200</v>
      </c>
      <c r="D66" s="22" t="s">
        <v>112</v>
      </c>
      <c r="F66" s="23" t="s">
        <v>16</v>
      </c>
      <c r="G66" s="84">
        <v>200</v>
      </c>
      <c r="H66" s="33"/>
      <c r="J66" s="84">
        <v>200</v>
      </c>
      <c r="K66" s="69">
        <v>200</v>
      </c>
      <c r="L66" s="84">
        <v>200</v>
      </c>
      <c r="M66" s="69">
        <v>200</v>
      </c>
    </row>
    <row r="67" spans="1:13" ht="18.75" customHeight="1" x14ac:dyDescent="0.3">
      <c r="B67" s="24" t="s">
        <v>16</v>
      </c>
      <c r="C67" s="24">
        <v>200</v>
      </c>
      <c r="D67" s="22" t="s">
        <v>114</v>
      </c>
      <c r="F67" s="29" t="s">
        <v>12</v>
      </c>
      <c r="G67" s="86">
        <f>SUM(G25:G66)</f>
        <v>23793</v>
      </c>
      <c r="H67" s="67"/>
      <c r="J67" s="86">
        <f>SUM(J25:J66)</f>
        <v>34390</v>
      </c>
      <c r="K67" s="73">
        <f>SUM(K25:K66)</f>
        <v>35035</v>
      </c>
      <c r="L67" s="86">
        <f>SUM(L25:L66)</f>
        <v>34515</v>
      </c>
      <c r="M67" s="73">
        <f>SUM(M25:M66)</f>
        <v>34235</v>
      </c>
    </row>
    <row r="68" spans="1:13" x14ac:dyDescent="0.3">
      <c r="B68" s="26" t="s">
        <v>12</v>
      </c>
      <c r="C68" s="31">
        <f>SUM(C25:C67)-C35-C63</f>
        <v>34655</v>
      </c>
      <c r="D68" s="19"/>
      <c r="F68" s="29" t="s">
        <v>29</v>
      </c>
      <c r="G68" s="86">
        <f>G22-G67</f>
        <v>-2243</v>
      </c>
      <c r="H68" s="74"/>
      <c r="J68" s="86">
        <f>J22-J67</f>
        <v>-9340</v>
      </c>
      <c r="K68" s="73">
        <f>K22-K67</f>
        <v>415</v>
      </c>
      <c r="L68" s="86">
        <f>L22-L67</f>
        <v>35</v>
      </c>
      <c r="M68" s="73">
        <f>M22-M67</f>
        <v>13215</v>
      </c>
    </row>
    <row r="69" spans="1:13" x14ac:dyDescent="0.3">
      <c r="B69" s="26" t="s">
        <v>29</v>
      </c>
      <c r="C69" s="31">
        <f>C22-C68</f>
        <v>11295</v>
      </c>
      <c r="D69" s="32"/>
    </row>
    <row r="72" spans="1:13" x14ac:dyDescent="0.3">
      <c r="G72" s="88"/>
      <c r="J72" s="88"/>
      <c r="K72" s="77"/>
      <c r="L72" s="88"/>
      <c r="M72" s="77"/>
    </row>
    <row r="73" spans="1:13" x14ac:dyDescent="0.3">
      <c r="C73" s="27" t="e">
        <f>Actuals!#REF!</f>
        <v>#REF!</v>
      </c>
    </row>
    <row r="75" spans="1:13" x14ac:dyDescent="0.3">
      <c r="G75" s="88">
        <f>G68-G72</f>
        <v>-2243</v>
      </c>
      <c r="J75" s="88">
        <f>J68-J72</f>
        <v>-9340</v>
      </c>
      <c r="K75" s="77">
        <f>K68-K72</f>
        <v>415</v>
      </c>
      <c r="L75" s="88">
        <f>L68-L72</f>
        <v>35</v>
      </c>
      <c r="M75" s="77">
        <f>M68-M72</f>
        <v>13215</v>
      </c>
    </row>
    <row r="76" spans="1:13" x14ac:dyDescent="0.3">
      <c r="C76" s="27" t="e">
        <f>C69-C73</f>
        <v>#REF!</v>
      </c>
    </row>
  </sheetData>
  <mergeCells count="3">
    <mergeCell ref="B1:C1"/>
    <mergeCell ref="B2:C2"/>
    <mergeCell ref="B3:C3"/>
  </mergeCells>
  <pageMargins left="0.25" right="0.26" top="0.25" bottom="0.2" header="0.25" footer="0.18"/>
  <pageSetup scale="6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opLeftCell="E10" zoomScaleNormal="100" workbookViewId="0">
      <selection activeCell="G10" sqref="G10"/>
    </sheetView>
  </sheetViews>
  <sheetFormatPr defaultColWidth="9.1796875" defaultRowHeight="14" x14ac:dyDescent="0.3"/>
  <cols>
    <col min="1" max="1" width="0" style="9" hidden="1" customWidth="1"/>
    <col min="2" max="2" width="37.1796875" style="9" hidden="1" customWidth="1"/>
    <col min="3" max="3" width="15.453125" style="9" hidden="1" customWidth="1"/>
    <col min="4" max="4" width="33.54296875" style="10" hidden="1" customWidth="1"/>
    <col min="5" max="5" width="9.1796875" style="9"/>
    <col min="6" max="6" width="35.54296875" style="75" bestFit="1" customWidth="1"/>
    <col min="7" max="7" width="12.26953125" style="87" customWidth="1"/>
    <col min="8" max="8" width="37" style="76" customWidth="1"/>
    <col min="9" max="9" width="9.1796875" style="9"/>
    <col min="10" max="10" width="12.26953125" style="58" customWidth="1"/>
    <col min="11" max="11" width="12.26953125" style="87" customWidth="1"/>
    <col min="12" max="12" width="12.26953125" style="58" customWidth="1"/>
    <col min="13" max="14" width="9.1796875" style="9"/>
    <col min="15" max="15" width="10.81640625" style="9" customWidth="1"/>
    <col min="16" max="16384" width="9.1796875" style="9"/>
  </cols>
  <sheetData>
    <row r="1" spans="2:12" x14ac:dyDescent="0.3">
      <c r="B1" s="117" t="s">
        <v>18</v>
      </c>
      <c r="C1" s="117"/>
      <c r="F1" s="58" t="s">
        <v>18</v>
      </c>
      <c r="G1" s="80"/>
      <c r="H1" s="58"/>
      <c r="J1" s="80"/>
      <c r="K1" s="80"/>
      <c r="L1" s="9"/>
    </row>
    <row r="2" spans="2:12" x14ac:dyDescent="0.3">
      <c r="B2" s="117" t="s">
        <v>98</v>
      </c>
      <c r="C2" s="118"/>
      <c r="F2" s="58" t="s">
        <v>127</v>
      </c>
      <c r="G2" s="80"/>
      <c r="H2" s="58"/>
      <c r="J2" s="80"/>
      <c r="K2" s="80"/>
      <c r="L2" s="9"/>
    </row>
    <row r="3" spans="2:12" x14ac:dyDescent="0.3">
      <c r="B3" s="117" t="s">
        <v>48</v>
      </c>
      <c r="C3" s="117"/>
      <c r="F3" s="89"/>
      <c r="G3" s="80"/>
      <c r="H3" s="59"/>
      <c r="J3" s="80"/>
      <c r="K3" s="80"/>
      <c r="L3" s="9"/>
    </row>
    <row r="4" spans="2:12" x14ac:dyDescent="0.3">
      <c r="B4" s="11"/>
      <c r="C4" s="12" t="s">
        <v>86</v>
      </c>
      <c r="D4" s="13"/>
      <c r="F4" s="60"/>
      <c r="G4" s="81" t="s">
        <v>135</v>
      </c>
      <c r="H4" s="62"/>
      <c r="J4" s="61" t="s">
        <v>128</v>
      </c>
      <c r="K4" s="81" t="s">
        <v>120</v>
      </c>
      <c r="L4" s="61" t="s">
        <v>94</v>
      </c>
    </row>
    <row r="5" spans="2:12" x14ac:dyDescent="0.3">
      <c r="B5" s="14"/>
      <c r="C5" s="15" t="s">
        <v>62</v>
      </c>
      <c r="D5" s="16" t="s">
        <v>65</v>
      </c>
      <c r="F5" s="63"/>
      <c r="G5" s="82" t="s">
        <v>87</v>
      </c>
      <c r="H5" s="64" t="s">
        <v>65</v>
      </c>
      <c r="J5" s="64" t="s">
        <v>87</v>
      </c>
      <c r="K5" s="82" t="s">
        <v>87</v>
      </c>
      <c r="L5" s="64" t="s">
        <v>87</v>
      </c>
    </row>
    <row r="6" spans="2:12" x14ac:dyDescent="0.3">
      <c r="B6" s="17" t="s">
        <v>20</v>
      </c>
      <c r="C6" s="18"/>
      <c r="D6" s="19"/>
      <c r="F6" s="65" t="s">
        <v>20</v>
      </c>
      <c r="G6" s="83"/>
      <c r="H6" s="67"/>
      <c r="J6" s="66"/>
      <c r="K6" s="83"/>
      <c r="L6" s="66"/>
    </row>
    <row r="7" spans="2:12" ht="28" x14ac:dyDescent="0.3">
      <c r="B7" s="20" t="s">
        <v>84</v>
      </c>
      <c r="C7" s="21">
        <v>1000</v>
      </c>
      <c r="D7" s="22" t="s">
        <v>111</v>
      </c>
      <c r="F7" s="23" t="s">
        <v>84</v>
      </c>
      <c r="G7" s="84">
        <v>500</v>
      </c>
      <c r="H7" s="33"/>
      <c r="J7" s="69">
        <v>1200</v>
      </c>
      <c r="K7" s="84">
        <v>500</v>
      </c>
      <c r="L7" s="69">
        <v>1000</v>
      </c>
    </row>
    <row r="8" spans="2:12" ht="28" x14ac:dyDescent="0.3">
      <c r="B8" s="20" t="s">
        <v>84</v>
      </c>
      <c r="C8" s="21">
        <v>1000</v>
      </c>
      <c r="D8" s="22" t="s">
        <v>111</v>
      </c>
      <c r="F8" s="23" t="s">
        <v>123</v>
      </c>
      <c r="G8" s="84">
        <f>5*100</f>
        <v>500</v>
      </c>
      <c r="H8" s="33"/>
      <c r="J8" s="68">
        <v>350</v>
      </c>
      <c r="K8" s="84">
        <f>5*100</f>
        <v>500</v>
      </c>
      <c r="L8" s="69">
        <v>0</v>
      </c>
    </row>
    <row r="9" spans="2:12" x14ac:dyDescent="0.3">
      <c r="B9" s="20" t="s">
        <v>75</v>
      </c>
      <c r="C9" s="21">
        <v>12000</v>
      </c>
      <c r="D9" s="22" t="s">
        <v>109</v>
      </c>
      <c r="F9" s="23" t="s">
        <v>130</v>
      </c>
      <c r="G9" s="84">
        <v>4000</v>
      </c>
      <c r="H9" s="33"/>
      <c r="J9" s="69">
        <v>3500</v>
      </c>
      <c r="K9" s="84">
        <v>10000</v>
      </c>
      <c r="L9" s="69">
        <v>12500</v>
      </c>
    </row>
    <row r="10" spans="2:12" x14ac:dyDescent="0.3">
      <c r="B10" s="20" t="s">
        <v>75</v>
      </c>
      <c r="C10" s="21">
        <v>12000</v>
      </c>
      <c r="D10" s="22" t="s">
        <v>109</v>
      </c>
      <c r="F10" s="23" t="s">
        <v>136</v>
      </c>
      <c r="G10" s="84">
        <v>1000</v>
      </c>
      <c r="H10" s="33"/>
      <c r="J10" s="69">
        <v>9400</v>
      </c>
      <c r="K10" s="84">
        <v>1300</v>
      </c>
      <c r="L10" s="69">
        <v>12500</v>
      </c>
    </row>
    <row r="11" spans="2:12" x14ac:dyDescent="0.3">
      <c r="B11" s="20" t="s">
        <v>4</v>
      </c>
      <c r="C11" s="21">
        <v>1200</v>
      </c>
      <c r="D11" s="22" t="s">
        <v>110</v>
      </c>
      <c r="F11" s="23" t="s">
        <v>4</v>
      </c>
      <c r="G11" s="84">
        <v>1100</v>
      </c>
      <c r="H11" s="33"/>
      <c r="J11" s="69">
        <v>1000</v>
      </c>
      <c r="K11" s="84">
        <v>1100</v>
      </c>
      <c r="L11" s="69">
        <v>1200</v>
      </c>
    </row>
    <row r="12" spans="2:12" x14ac:dyDescent="0.3">
      <c r="B12" s="23" t="s">
        <v>1</v>
      </c>
      <c r="C12" s="24">
        <v>4000</v>
      </c>
      <c r="D12" s="25"/>
      <c r="F12" s="23" t="s">
        <v>1</v>
      </c>
      <c r="G12" s="84">
        <v>4500</v>
      </c>
      <c r="H12" s="33"/>
      <c r="J12" s="69">
        <v>4500</v>
      </c>
      <c r="K12" s="84">
        <v>4500</v>
      </c>
      <c r="L12" s="69">
        <v>4000</v>
      </c>
    </row>
    <row r="13" spans="2:12" x14ac:dyDescent="0.3">
      <c r="B13" s="24" t="s">
        <v>76</v>
      </c>
      <c r="C13" s="24"/>
      <c r="D13" s="25"/>
      <c r="F13" s="23" t="s">
        <v>76</v>
      </c>
      <c r="G13" s="84"/>
      <c r="H13" s="33"/>
      <c r="J13" s="69"/>
      <c r="K13" s="84"/>
      <c r="L13" s="69"/>
    </row>
    <row r="14" spans="2:12" x14ac:dyDescent="0.3">
      <c r="B14" s="24" t="s">
        <v>63</v>
      </c>
      <c r="C14" s="24"/>
      <c r="D14" s="25"/>
      <c r="F14" s="23" t="s">
        <v>63</v>
      </c>
      <c r="G14" s="84"/>
      <c r="H14" s="33"/>
      <c r="J14" s="69"/>
      <c r="K14" s="84"/>
      <c r="L14" s="69"/>
    </row>
    <row r="15" spans="2:12" x14ac:dyDescent="0.3">
      <c r="B15" s="24" t="s">
        <v>77</v>
      </c>
      <c r="C15" s="24"/>
      <c r="D15" s="25"/>
      <c r="F15" s="23" t="s">
        <v>77</v>
      </c>
      <c r="G15" s="84"/>
      <c r="H15" s="33"/>
      <c r="J15" s="69"/>
      <c r="K15" s="84"/>
      <c r="L15" s="69"/>
    </row>
    <row r="16" spans="2:12" x14ac:dyDescent="0.3">
      <c r="B16" s="24" t="s">
        <v>21</v>
      </c>
      <c r="C16" s="24" t="s">
        <v>89</v>
      </c>
      <c r="D16" s="25"/>
      <c r="F16" s="23" t="s">
        <v>21</v>
      </c>
      <c r="G16" s="84" t="s">
        <v>89</v>
      </c>
      <c r="H16" s="33"/>
      <c r="J16" s="69" t="s">
        <v>89</v>
      </c>
      <c r="K16" s="84" t="s">
        <v>89</v>
      </c>
      <c r="L16" s="69" t="s">
        <v>89</v>
      </c>
    </row>
    <row r="17" spans="1:15" x14ac:dyDescent="0.3">
      <c r="B17" s="26" t="s">
        <v>59</v>
      </c>
      <c r="C17" s="26">
        <v>4000</v>
      </c>
      <c r="D17" s="25"/>
      <c r="F17" s="29" t="s">
        <v>59</v>
      </c>
      <c r="G17" s="84">
        <v>1000</v>
      </c>
      <c r="H17" s="33"/>
      <c r="J17" s="69">
        <v>4000</v>
      </c>
      <c r="K17" s="84">
        <v>4000</v>
      </c>
      <c r="L17" s="69">
        <v>4000</v>
      </c>
    </row>
    <row r="18" spans="1:15" x14ac:dyDescent="0.3">
      <c r="B18" s="23" t="s">
        <v>0</v>
      </c>
      <c r="C18" s="24">
        <v>8000</v>
      </c>
      <c r="D18" s="25"/>
      <c r="F18" s="23" t="s">
        <v>0</v>
      </c>
      <c r="G18" s="84">
        <v>8000</v>
      </c>
      <c r="H18" s="33"/>
      <c r="J18" s="69">
        <v>8000</v>
      </c>
      <c r="K18" s="84">
        <v>8000</v>
      </c>
      <c r="L18" s="69">
        <v>8000</v>
      </c>
    </row>
    <row r="19" spans="1:15" x14ac:dyDescent="0.3">
      <c r="B19" s="20" t="s">
        <v>52</v>
      </c>
      <c r="C19" s="20">
        <v>400</v>
      </c>
      <c r="D19" s="22" t="s">
        <v>108</v>
      </c>
      <c r="F19" s="23" t="s">
        <v>118</v>
      </c>
      <c r="G19" s="84">
        <v>500</v>
      </c>
      <c r="H19" s="33" t="s">
        <v>119</v>
      </c>
      <c r="J19" s="69">
        <v>500</v>
      </c>
      <c r="K19" s="84">
        <v>500</v>
      </c>
      <c r="L19" s="69">
        <v>500</v>
      </c>
    </row>
    <row r="20" spans="1:15" x14ac:dyDescent="0.3">
      <c r="B20" s="20" t="s">
        <v>88</v>
      </c>
      <c r="C20" s="21">
        <v>2000</v>
      </c>
      <c r="D20" s="22" t="s">
        <v>102</v>
      </c>
      <c r="F20" s="23" t="s">
        <v>88</v>
      </c>
      <c r="G20" s="84">
        <v>1600</v>
      </c>
      <c r="H20" s="33" t="s">
        <v>140</v>
      </c>
      <c r="J20" s="69">
        <v>1400</v>
      </c>
      <c r="K20" s="84">
        <v>1800</v>
      </c>
      <c r="L20" s="69">
        <v>2200</v>
      </c>
    </row>
    <row r="21" spans="1:15" x14ac:dyDescent="0.3">
      <c r="B21" s="20" t="s">
        <v>91</v>
      </c>
      <c r="C21" s="20">
        <v>1250</v>
      </c>
      <c r="D21" s="22" t="s">
        <v>103</v>
      </c>
      <c r="F21" s="23" t="s">
        <v>91</v>
      </c>
      <c r="G21" s="84">
        <v>1650</v>
      </c>
      <c r="H21" s="33" t="s">
        <v>139</v>
      </c>
      <c r="J21" s="69">
        <v>1400</v>
      </c>
      <c r="K21" s="84">
        <v>1650</v>
      </c>
      <c r="L21" s="69">
        <v>1450</v>
      </c>
    </row>
    <row r="22" spans="1:15" x14ac:dyDescent="0.3">
      <c r="B22" s="24" t="s">
        <v>2</v>
      </c>
      <c r="C22" s="24">
        <v>100</v>
      </c>
      <c r="D22" s="25"/>
      <c r="F22" s="23" t="s">
        <v>2</v>
      </c>
      <c r="G22" s="84">
        <v>100</v>
      </c>
      <c r="H22" s="33"/>
      <c r="J22" s="69">
        <v>100</v>
      </c>
      <c r="K22" s="84">
        <v>100</v>
      </c>
      <c r="L22" s="69">
        <v>100</v>
      </c>
    </row>
    <row r="23" spans="1:15" x14ac:dyDescent="0.3">
      <c r="B23" s="24" t="s">
        <v>3</v>
      </c>
      <c r="C23" s="24">
        <v>10</v>
      </c>
      <c r="D23" s="25"/>
      <c r="F23" s="23"/>
      <c r="G23" s="84" t="s">
        <v>89</v>
      </c>
      <c r="H23" s="33"/>
      <c r="J23" s="69"/>
      <c r="K23" s="84">
        <v>10</v>
      </c>
      <c r="L23" s="69">
        <v>10</v>
      </c>
      <c r="M23" s="23" t="s">
        <v>3</v>
      </c>
    </row>
    <row r="24" spans="1:15" x14ac:dyDescent="0.3">
      <c r="B24" s="24"/>
      <c r="C24" s="24"/>
      <c r="D24" s="25"/>
      <c r="F24" s="23" t="s">
        <v>17</v>
      </c>
      <c r="G24" s="84">
        <v>100</v>
      </c>
      <c r="H24" s="33"/>
      <c r="J24" s="69">
        <v>100</v>
      </c>
      <c r="K24" s="84">
        <v>100</v>
      </c>
      <c r="L24" s="69"/>
    </row>
    <row r="25" spans="1:15" x14ac:dyDescent="0.3">
      <c r="B25" s="24"/>
      <c r="C25" s="24"/>
      <c r="D25" s="25"/>
      <c r="F25" s="78" t="s">
        <v>125</v>
      </c>
      <c r="G25" s="84">
        <v>500</v>
      </c>
      <c r="H25" s="79" t="s">
        <v>89</v>
      </c>
      <c r="J25" s="68">
        <v>0</v>
      </c>
      <c r="K25" s="84">
        <v>500</v>
      </c>
      <c r="L25" s="69"/>
    </row>
    <row r="26" spans="1:15" x14ac:dyDescent="0.3">
      <c r="A26" s="27" t="s">
        <v>89</v>
      </c>
      <c r="B26" s="20"/>
      <c r="C26" s="20"/>
      <c r="D26" s="22" t="s">
        <v>107</v>
      </c>
      <c r="F26" s="23"/>
      <c r="G26" s="84"/>
      <c r="H26" s="33"/>
      <c r="J26" s="69"/>
      <c r="K26" s="84"/>
      <c r="L26" s="69"/>
    </row>
    <row r="27" spans="1:15" x14ac:dyDescent="0.3">
      <c r="B27" s="26" t="s">
        <v>22</v>
      </c>
      <c r="C27" s="26">
        <f>SUM(C8:C23)</f>
        <v>45960</v>
      </c>
      <c r="D27" s="25"/>
      <c r="F27" s="29" t="s">
        <v>22</v>
      </c>
      <c r="G27" s="85">
        <f>SUM(G7:G25)</f>
        <v>25050</v>
      </c>
      <c r="H27" s="33"/>
      <c r="J27" s="70">
        <f>SUM(J7:J25)</f>
        <v>35450</v>
      </c>
      <c r="K27" s="85">
        <f>SUM(K7:K25)</f>
        <v>34560</v>
      </c>
      <c r="L27" s="70">
        <f>SUM(L7:L23)</f>
        <v>47460</v>
      </c>
    </row>
    <row r="28" spans="1:15" x14ac:dyDescent="0.3">
      <c r="B28" s="24"/>
      <c r="C28" s="24"/>
      <c r="D28" s="25"/>
      <c r="F28" s="23"/>
      <c r="G28" s="84"/>
      <c r="H28" s="33"/>
      <c r="J28" s="69"/>
      <c r="K28" s="84"/>
      <c r="L28" s="69"/>
    </row>
    <row r="29" spans="1:15" x14ac:dyDescent="0.3">
      <c r="B29" s="28" t="s">
        <v>23</v>
      </c>
      <c r="C29" s="24" t="s">
        <v>89</v>
      </c>
      <c r="D29" s="25"/>
      <c r="F29" s="71" t="s">
        <v>23</v>
      </c>
      <c r="G29" s="84" t="s">
        <v>89</v>
      </c>
      <c r="H29" s="33"/>
      <c r="J29" s="69" t="s">
        <v>89</v>
      </c>
      <c r="K29" s="84" t="s">
        <v>89</v>
      </c>
      <c r="L29" s="69" t="s">
        <v>89</v>
      </c>
      <c r="O29" s="9" t="s">
        <v>89</v>
      </c>
    </row>
    <row r="30" spans="1:15" x14ac:dyDescent="0.3">
      <c r="B30" s="24" t="s">
        <v>5</v>
      </c>
      <c r="C30" s="24">
        <v>8000</v>
      </c>
      <c r="D30" s="25"/>
      <c r="F30" s="23" t="s">
        <v>5</v>
      </c>
      <c r="G30" s="84">
        <v>8000</v>
      </c>
      <c r="H30" s="33" t="s">
        <v>141</v>
      </c>
      <c r="J30" s="69">
        <v>8000</v>
      </c>
      <c r="K30" s="84">
        <v>8000</v>
      </c>
      <c r="L30" s="69">
        <v>8000</v>
      </c>
      <c r="N30" s="9" t="s">
        <v>89</v>
      </c>
      <c r="O30" s="9" t="s">
        <v>89</v>
      </c>
    </row>
    <row r="31" spans="1:15" x14ac:dyDescent="0.3">
      <c r="B31" s="29" t="s">
        <v>6</v>
      </c>
      <c r="C31" s="24" t="s">
        <v>89</v>
      </c>
      <c r="D31" s="25"/>
      <c r="F31" s="29" t="s">
        <v>6</v>
      </c>
      <c r="G31" s="84" t="s">
        <v>89</v>
      </c>
      <c r="H31" s="33"/>
      <c r="J31" s="69" t="s">
        <v>89</v>
      </c>
      <c r="K31" s="84" t="s">
        <v>89</v>
      </c>
      <c r="L31" s="69" t="s">
        <v>89</v>
      </c>
      <c r="O31" s="9" t="s">
        <v>89</v>
      </c>
    </row>
    <row r="32" spans="1:15" x14ac:dyDescent="0.3">
      <c r="B32" s="23" t="s">
        <v>39</v>
      </c>
      <c r="C32" s="24">
        <v>700</v>
      </c>
      <c r="D32" s="25"/>
      <c r="F32" s="23" t="s">
        <v>39</v>
      </c>
      <c r="G32" s="84">
        <v>700</v>
      </c>
      <c r="H32" s="33"/>
      <c r="J32" s="69">
        <v>700</v>
      </c>
      <c r="K32" s="84">
        <v>700</v>
      </c>
      <c r="L32" s="69">
        <v>700</v>
      </c>
    </row>
    <row r="33" spans="2:12" x14ac:dyDescent="0.3">
      <c r="B33" s="23" t="s">
        <v>40</v>
      </c>
      <c r="C33" s="24">
        <v>700</v>
      </c>
      <c r="D33" s="25"/>
      <c r="F33" s="23" t="s">
        <v>40</v>
      </c>
      <c r="G33" s="84">
        <v>700</v>
      </c>
      <c r="H33" s="33"/>
      <c r="J33" s="69">
        <v>700</v>
      </c>
      <c r="K33" s="84">
        <v>700</v>
      </c>
      <c r="L33" s="69">
        <v>700</v>
      </c>
    </row>
    <row r="34" spans="2:12" x14ac:dyDescent="0.3">
      <c r="B34" s="23" t="s">
        <v>41</v>
      </c>
      <c r="C34" s="24">
        <v>700</v>
      </c>
      <c r="D34" s="25"/>
      <c r="F34" s="23" t="s">
        <v>41</v>
      </c>
      <c r="G34" s="84">
        <v>700</v>
      </c>
      <c r="H34" s="33"/>
      <c r="J34" s="69">
        <v>700</v>
      </c>
      <c r="K34" s="84">
        <v>700</v>
      </c>
      <c r="L34" s="69">
        <v>700</v>
      </c>
    </row>
    <row r="35" spans="2:12" x14ac:dyDescent="0.3">
      <c r="B35" s="23" t="s">
        <v>42</v>
      </c>
      <c r="C35" s="24">
        <v>700</v>
      </c>
      <c r="D35" s="25"/>
      <c r="F35" s="23" t="s">
        <v>42</v>
      </c>
      <c r="G35" s="84">
        <v>700</v>
      </c>
      <c r="H35" s="33"/>
      <c r="J35" s="69">
        <v>700</v>
      </c>
      <c r="K35" s="84">
        <v>700</v>
      </c>
      <c r="L35" s="69">
        <v>700</v>
      </c>
    </row>
    <row r="36" spans="2:12" x14ac:dyDescent="0.3">
      <c r="B36" s="23" t="s">
        <v>43</v>
      </c>
      <c r="C36" s="24">
        <v>700</v>
      </c>
      <c r="D36" s="25"/>
      <c r="F36" s="23" t="s">
        <v>43</v>
      </c>
      <c r="G36" s="84">
        <v>700</v>
      </c>
      <c r="H36" s="33"/>
      <c r="J36" s="69">
        <v>700</v>
      </c>
      <c r="K36" s="84">
        <v>700</v>
      </c>
      <c r="L36" s="69">
        <v>700</v>
      </c>
    </row>
    <row r="37" spans="2:12" x14ac:dyDescent="0.3">
      <c r="B37" s="23" t="s">
        <v>44</v>
      </c>
      <c r="C37" s="24">
        <v>700</v>
      </c>
      <c r="D37" s="25"/>
      <c r="F37" s="23" t="s">
        <v>44</v>
      </c>
      <c r="G37" s="84">
        <v>700</v>
      </c>
      <c r="H37" s="33"/>
      <c r="J37" s="69">
        <v>700</v>
      </c>
      <c r="K37" s="84">
        <v>700</v>
      </c>
      <c r="L37" s="69">
        <v>700</v>
      </c>
    </row>
    <row r="38" spans="2:12" x14ac:dyDescent="0.3">
      <c r="B38" s="23" t="s">
        <v>45</v>
      </c>
      <c r="C38" s="24">
        <v>700</v>
      </c>
      <c r="D38" s="25"/>
      <c r="F38" s="23" t="s">
        <v>45</v>
      </c>
      <c r="G38" s="84">
        <v>700</v>
      </c>
      <c r="H38" s="33"/>
      <c r="J38" s="69">
        <v>700</v>
      </c>
      <c r="K38" s="84">
        <v>700</v>
      </c>
      <c r="L38" s="69">
        <v>700</v>
      </c>
    </row>
    <row r="39" spans="2:12" x14ac:dyDescent="0.3">
      <c r="B39" s="23" t="s">
        <v>46</v>
      </c>
      <c r="C39" s="24">
        <v>300</v>
      </c>
      <c r="D39" s="30"/>
      <c r="F39" s="23" t="s">
        <v>46</v>
      </c>
      <c r="G39" s="84">
        <v>600</v>
      </c>
      <c r="H39" s="72"/>
      <c r="J39" s="69">
        <v>600</v>
      </c>
      <c r="K39" s="84">
        <v>600</v>
      </c>
      <c r="L39" s="69">
        <v>600</v>
      </c>
    </row>
    <row r="40" spans="2:12" x14ac:dyDescent="0.3">
      <c r="B40" s="29" t="s">
        <v>47</v>
      </c>
      <c r="C40" s="26">
        <v>5200</v>
      </c>
      <c r="D40" s="25"/>
      <c r="F40" s="29" t="s">
        <v>47</v>
      </c>
      <c r="G40" s="85"/>
      <c r="H40" s="33"/>
      <c r="J40" s="70"/>
      <c r="K40" s="85"/>
      <c r="L40" s="70"/>
    </row>
    <row r="41" spans="2:12" ht="16.5" customHeight="1" x14ac:dyDescent="0.3">
      <c r="B41" s="20" t="s">
        <v>36</v>
      </c>
      <c r="C41" s="20">
        <f>220*10</f>
        <v>2200</v>
      </c>
      <c r="D41" s="22" t="s">
        <v>104</v>
      </c>
      <c r="F41" s="20" t="s">
        <v>129</v>
      </c>
      <c r="G41" s="104">
        <v>375</v>
      </c>
      <c r="H41" s="33" t="s">
        <v>89</v>
      </c>
      <c r="J41" s="69">
        <v>500</v>
      </c>
      <c r="K41" s="84">
        <v>250</v>
      </c>
      <c r="L41" s="69">
        <v>750</v>
      </c>
    </row>
    <row r="42" spans="2:12" x14ac:dyDescent="0.3">
      <c r="B42" s="20" t="s">
        <v>37</v>
      </c>
      <c r="C42" s="21">
        <v>0</v>
      </c>
      <c r="D42" s="22" t="s">
        <v>105</v>
      </c>
      <c r="F42" s="23" t="s">
        <v>68</v>
      </c>
      <c r="G42" s="84">
        <v>100</v>
      </c>
      <c r="H42" s="79"/>
      <c r="J42" s="69">
        <v>100</v>
      </c>
      <c r="K42" s="84">
        <v>100</v>
      </c>
      <c r="L42" s="69">
        <v>100</v>
      </c>
    </row>
    <row r="43" spans="2:12" x14ac:dyDescent="0.3">
      <c r="B43" s="24" t="s">
        <v>68</v>
      </c>
      <c r="C43" s="24">
        <v>100</v>
      </c>
      <c r="D43" s="25"/>
      <c r="F43" s="23" t="s">
        <v>83</v>
      </c>
      <c r="G43" s="84">
        <v>300</v>
      </c>
      <c r="H43" s="33"/>
      <c r="J43" s="69">
        <v>300</v>
      </c>
      <c r="K43" s="84">
        <v>300</v>
      </c>
      <c r="L43" s="69">
        <v>300</v>
      </c>
    </row>
    <row r="44" spans="2:12" x14ac:dyDescent="0.3">
      <c r="B44" s="24" t="s">
        <v>83</v>
      </c>
      <c r="C44" s="24">
        <v>300</v>
      </c>
      <c r="D44" s="25"/>
      <c r="F44" s="23" t="s">
        <v>7</v>
      </c>
      <c r="G44" s="84">
        <v>2500</v>
      </c>
      <c r="H44" s="33"/>
      <c r="J44" s="69">
        <v>2500</v>
      </c>
      <c r="K44" s="84">
        <v>2500</v>
      </c>
      <c r="L44" s="69">
        <v>2500</v>
      </c>
    </row>
    <row r="45" spans="2:12" x14ac:dyDescent="0.3">
      <c r="B45" s="24" t="s">
        <v>7</v>
      </c>
      <c r="C45" s="24">
        <v>2500</v>
      </c>
      <c r="D45" s="25"/>
      <c r="F45" s="23" t="s">
        <v>78</v>
      </c>
      <c r="G45" s="84">
        <v>200</v>
      </c>
      <c r="H45" s="33"/>
      <c r="J45" s="69">
        <v>200</v>
      </c>
      <c r="K45" s="84">
        <v>200</v>
      </c>
      <c r="L45" s="69">
        <v>200</v>
      </c>
    </row>
    <row r="46" spans="2:12" x14ac:dyDescent="0.3">
      <c r="B46" s="24" t="s">
        <v>78</v>
      </c>
      <c r="C46" s="24">
        <v>200</v>
      </c>
      <c r="D46" s="25"/>
      <c r="F46" s="21" t="s">
        <v>35</v>
      </c>
      <c r="G46" s="90">
        <f>14*129</f>
        <v>1806</v>
      </c>
      <c r="H46" s="103" t="s">
        <v>121</v>
      </c>
      <c r="J46" s="69">
        <f>14*135</f>
        <v>1890</v>
      </c>
      <c r="K46" s="84">
        <f>14*145</f>
        <v>2030</v>
      </c>
      <c r="L46" s="69">
        <v>1800</v>
      </c>
    </row>
    <row r="47" spans="2:12" ht="15.75" customHeight="1" x14ac:dyDescent="0.3">
      <c r="B47" s="20" t="s">
        <v>35</v>
      </c>
      <c r="C47" s="20">
        <v>1500</v>
      </c>
      <c r="D47" s="22" t="s">
        <v>100</v>
      </c>
      <c r="F47" s="23" t="s">
        <v>71</v>
      </c>
      <c r="G47" s="84">
        <v>774</v>
      </c>
      <c r="H47" s="33" t="s">
        <v>138</v>
      </c>
      <c r="J47" s="68">
        <f>6*135</f>
        <v>810</v>
      </c>
      <c r="K47" s="84">
        <v>750</v>
      </c>
      <c r="L47" s="69">
        <v>700</v>
      </c>
    </row>
    <row r="48" spans="2:12" s="75" customFormat="1" x14ac:dyDescent="0.3">
      <c r="B48" s="23" t="s">
        <v>71</v>
      </c>
      <c r="C48" s="23">
        <v>700</v>
      </c>
      <c r="D48" s="33"/>
      <c r="F48" s="23" t="s">
        <v>9</v>
      </c>
      <c r="G48" s="104">
        <v>100</v>
      </c>
      <c r="H48" s="33"/>
      <c r="J48" s="69">
        <v>150</v>
      </c>
      <c r="K48" s="84">
        <v>150</v>
      </c>
      <c r="L48" s="69">
        <v>250</v>
      </c>
    </row>
    <row r="49" spans="2:12" x14ac:dyDescent="0.3">
      <c r="B49" s="24" t="s">
        <v>9</v>
      </c>
      <c r="C49" s="24">
        <v>250</v>
      </c>
      <c r="D49" s="25"/>
      <c r="F49" s="23" t="s">
        <v>66</v>
      </c>
      <c r="G49" s="84">
        <f>81*60</f>
        <v>4860</v>
      </c>
      <c r="H49" s="33" t="s">
        <v>124</v>
      </c>
      <c r="J49" s="69">
        <f>81*60</f>
        <v>4860</v>
      </c>
      <c r="K49" s="84">
        <f>81*60</f>
        <v>4860</v>
      </c>
      <c r="L49" s="69">
        <f>81*60</f>
        <v>4860</v>
      </c>
    </row>
    <row r="50" spans="2:12" x14ac:dyDescent="0.3">
      <c r="B50" s="20" t="s">
        <v>66</v>
      </c>
      <c r="C50" s="20">
        <f>78*60</f>
        <v>4680</v>
      </c>
      <c r="D50" s="22" t="s">
        <v>99</v>
      </c>
      <c r="F50" s="23" t="s">
        <v>33</v>
      </c>
      <c r="G50" s="84">
        <v>2500</v>
      </c>
      <c r="H50" s="33"/>
      <c r="J50" s="69">
        <v>2500</v>
      </c>
      <c r="K50" s="84">
        <v>2500</v>
      </c>
      <c r="L50" s="69">
        <v>2500</v>
      </c>
    </row>
    <row r="51" spans="2:12" x14ac:dyDescent="0.3">
      <c r="B51" s="24" t="s">
        <v>33</v>
      </c>
      <c r="C51" s="24">
        <v>2500</v>
      </c>
      <c r="D51" s="25"/>
      <c r="F51" s="23" t="s">
        <v>34</v>
      </c>
      <c r="G51" s="84">
        <v>200</v>
      </c>
      <c r="H51" s="33"/>
      <c r="J51" s="69">
        <v>200</v>
      </c>
      <c r="K51" s="84">
        <v>200</v>
      </c>
      <c r="L51" s="69">
        <v>200</v>
      </c>
    </row>
    <row r="52" spans="2:12" x14ac:dyDescent="0.3">
      <c r="B52" s="24" t="s">
        <v>34</v>
      </c>
      <c r="C52" s="24">
        <v>200</v>
      </c>
      <c r="D52" s="25"/>
      <c r="F52" s="23" t="s">
        <v>10</v>
      </c>
      <c r="G52" s="84">
        <v>450</v>
      </c>
      <c r="H52" s="33"/>
      <c r="J52" s="69">
        <v>450</v>
      </c>
      <c r="K52" s="84">
        <v>450</v>
      </c>
      <c r="L52" s="69">
        <v>450</v>
      </c>
    </row>
    <row r="53" spans="2:12" x14ac:dyDescent="0.3">
      <c r="B53" s="20" t="s">
        <v>10</v>
      </c>
      <c r="C53" s="20">
        <v>350</v>
      </c>
      <c r="D53" s="22" t="s">
        <v>106</v>
      </c>
      <c r="F53" s="23" t="s">
        <v>11</v>
      </c>
      <c r="G53" s="84">
        <v>50</v>
      </c>
      <c r="H53" s="33"/>
      <c r="J53" s="69">
        <v>50</v>
      </c>
      <c r="K53" s="84">
        <v>50</v>
      </c>
      <c r="L53" s="69">
        <v>50</v>
      </c>
    </row>
    <row r="54" spans="2:12" x14ac:dyDescent="0.3">
      <c r="B54" s="24" t="s">
        <v>11</v>
      </c>
      <c r="C54" s="24">
        <v>50</v>
      </c>
      <c r="D54" s="25"/>
      <c r="F54" s="23" t="s">
        <v>72</v>
      </c>
      <c r="G54" s="84">
        <v>100</v>
      </c>
      <c r="H54" s="33"/>
      <c r="J54" s="69">
        <v>100</v>
      </c>
      <c r="K54" s="84">
        <v>100</v>
      </c>
      <c r="L54" s="69">
        <v>100</v>
      </c>
    </row>
    <row r="55" spans="2:12" x14ac:dyDescent="0.3">
      <c r="B55" s="24" t="s">
        <v>72</v>
      </c>
      <c r="C55" s="24">
        <v>100</v>
      </c>
      <c r="D55" s="25"/>
      <c r="F55" s="23" t="s">
        <v>90</v>
      </c>
      <c r="G55" s="84">
        <v>275</v>
      </c>
      <c r="H55" s="33" t="s">
        <v>89</v>
      </c>
      <c r="J55" s="69">
        <v>275</v>
      </c>
      <c r="K55" s="84">
        <v>275</v>
      </c>
      <c r="L55" s="69">
        <v>275</v>
      </c>
    </row>
    <row r="56" spans="2:12" x14ac:dyDescent="0.3">
      <c r="B56" s="24" t="s">
        <v>90</v>
      </c>
      <c r="C56" s="24">
        <v>275</v>
      </c>
      <c r="D56" s="25"/>
      <c r="F56" s="23" t="s">
        <v>85</v>
      </c>
      <c r="G56" s="84">
        <v>250</v>
      </c>
      <c r="H56" s="33"/>
      <c r="J56" s="68">
        <v>300</v>
      </c>
      <c r="K56" s="84">
        <v>250</v>
      </c>
      <c r="L56" s="69">
        <v>250</v>
      </c>
    </row>
    <row r="57" spans="2:12" x14ac:dyDescent="0.3">
      <c r="B57" s="24" t="s">
        <v>85</v>
      </c>
      <c r="C57" s="24">
        <v>250</v>
      </c>
      <c r="D57" s="25"/>
      <c r="F57" s="23" t="s">
        <v>101</v>
      </c>
      <c r="G57" s="84">
        <v>100</v>
      </c>
      <c r="H57" s="33"/>
      <c r="J57" s="69">
        <v>100</v>
      </c>
      <c r="K57" s="84">
        <v>100</v>
      </c>
      <c r="L57" s="69">
        <v>100</v>
      </c>
    </row>
    <row r="58" spans="2:12" x14ac:dyDescent="0.3">
      <c r="B58" s="24"/>
      <c r="C58" s="24"/>
      <c r="D58" s="25"/>
      <c r="F58" s="23" t="s">
        <v>131</v>
      </c>
      <c r="G58" s="84"/>
      <c r="H58" s="33"/>
      <c r="J58" s="68">
        <v>300</v>
      </c>
      <c r="K58" s="84"/>
      <c r="L58" s="69"/>
    </row>
    <row r="59" spans="2:12" x14ac:dyDescent="0.3">
      <c r="B59" s="24" t="s">
        <v>101</v>
      </c>
      <c r="C59" s="24">
        <v>100</v>
      </c>
      <c r="D59" s="25"/>
      <c r="F59" s="23" t="s">
        <v>122</v>
      </c>
      <c r="G59" s="84">
        <v>150</v>
      </c>
      <c r="H59" s="33"/>
      <c r="J59" s="69">
        <v>150</v>
      </c>
      <c r="K59" s="84">
        <v>150</v>
      </c>
      <c r="L59" s="69">
        <v>150</v>
      </c>
    </row>
    <row r="60" spans="2:12" ht="15" customHeight="1" x14ac:dyDescent="0.3">
      <c r="B60" s="20" t="s">
        <v>89</v>
      </c>
      <c r="C60" s="20" t="s">
        <v>89</v>
      </c>
      <c r="D60" s="22" t="s">
        <v>113</v>
      </c>
      <c r="F60" s="23" t="s">
        <v>74</v>
      </c>
      <c r="G60" s="84">
        <v>800</v>
      </c>
      <c r="H60" s="33"/>
      <c r="J60" s="69">
        <v>800</v>
      </c>
      <c r="K60" s="84">
        <v>800</v>
      </c>
      <c r="L60" s="69">
        <v>800</v>
      </c>
    </row>
    <row r="61" spans="2:12" x14ac:dyDescent="0.3">
      <c r="B61" s="24" t="s">
        <v>74</v>
      </c>
      <c r="C61" s="24">
        <v>800</v>
      </c>
      <c r="D61" s="25"/>
      <c r="F61" s="23" t="s">
        <v>13</v>
      </c>
      <c r="G61" s="84">
        <v>800</v>
      </c>
      <c r="H61" s="33"/>
      <c r="J61" s="69">
        <v>800</v>
      </c>
      <c r="K61" s="84">
        <v>800</v>
      </c>
      <c r="L61" s="69">
        <v>800</v>
      </c>
    </row>
    <row r="62" spans="2:12" x14ac:dyDescent="0.3">
      <c r="B62" s="24" t="s">
        <v>13</v>
      </c>
      <c r="C62" s="24">
        <v>800</v>
      </c>
      <c r="D62" s="25"/>
      <c r="F62" s="29" t="s">
        <v>26</v>
      </c>
      <c r="G62" s="84" t="s">
        <v>89</v>
      </c>
      <c r="H62" s="33"/>
      <c r="J62" s="69" t="s">
        <v>89</v>
      </c>
      <c r="K62" s="84" t="s">
        <v>89</v>
      </c>
      <c r="L62" s="69" t="s">
        <v>89</v>
      </c>
    </row>
    <row r="63" spans="2:12" x14ac:dyDescent="0.3">
      <c r="B63" s="26" t="s">
        <v>26</v>
      </c>
      <c r="C63" s="24" t="s">
        <v>89</v>
      </c>
      <c r="D63" s="25"/>
      <c r="F63" s="23" t="s">
        <v>79</v>
      </c>
      <c r="G63" s="84">
        <v>1000</v>
      </c>
      <c r="H63" s="33"/>
      <c r="J63" s="69">
        <v>1000</v>
      </c>
      <c r="K63" s="84">
        <v>1000</v>
      </c>
      <c r="L63" s="69">
        <v>1000</v>
      </c>
    </row>
    <row r="64" spans="2:12" x14ac:dyDescent="0.3">
      <c r="B64" s="23" t="s">
        <v>79</v>
      </c>
      <c r="C64" s="24">
        <v>1000</v>
      </c>
      <c r="D64" s="25"/>
      <c r="F64" s="23" t="s">
        <v>27</v>
      </c>
      <c r="G64" s="84">
        <v>600</v>
      </c>
      <c r="H64" s="33"/>
      <c r="J64" s="69">
        <v>600</v>
      </c>
      <c r="K64" s="84">
        <v>600</v>
      </c>
      <c r="L64" s="69">
        <v>600</v>
      </c>
    </row>
    <row r="65" spans="1:12" x14ac:dyDescent="0.3">
      <c r="B65" s="24" t="s">
        <v>27</v>
      </c>
      <c r="C65" s="24">
        <v>600</v>
      </c>
      <c r="D65" s="25"/>
      <c r="F65" s="23" t="s">
        <v>32</v>
      </c>
      <c r="G65" s="84">
        <v>200</v>
      </c>
      <c r="H65" s="33"/>
      <c r="J65" s="69">
        <v>200</v>
      </c>
      <c r="K65" s="84">
        <v>200</v>
      </c>
      <c r="L65" s="69">
        <v>200</v>
      </c>
    </row>
    <row r="66" spans="1:12" x14ac:dyDescent="0.3">
      <c r="B66" s="24" t="s">
        <v>32</v>
      </c>
      <c r="C66" s="24">
        <v>200</v>
      </c>
      <c r="D66" s="25"/>
      <c r="F66" s="23" t="s">
        <v>28</v>
      </c>
      <c r="G66" s="84">
        <v>1200</v>
      </c>
      <c r="H66" s="33"/>
      <c r="J66" s="69">
        <v>1200</v>
      </c>
      <c r="K66" s="84">
        <v>1200</v>
      </c>
      <c r="L66" s="69">
        <v>1200</v>
      </c>
    </row>
    <row r="67" spans="1:12" x14ac:dyDescent="0.3">
      <c r="B67" s="24" t="s">
        <v>28</v>
      </c>
      <c r="C67" s="24">
        <v>1200</v>
      </c>
      <c r="D67" s="25"/>
      <c r="F67" s="29" t="s">
        <v>64</v>
      </c>
      <c r="G67" s="85"/>
      <c r="H67" s="33"/>
      <c r="J67" s="70"/>
      <c r="K67" s="85"/>
      <c r="L67" s="70"/>
    </row>
    <row r="68" spans="1:12" x14ac:dyDescent="0.3">
      <c r="B68" s="26" t="s">
        <v>64</v>
      </c>
      <c r="C68" s="26">
        <v>3000</v>
      </c>
      <c r="D68" s="25"/>
      <c r="F68" s="23" t="s">
        <v>25</v>
      </c>
      <c r="G68" s="84">
        <v>200</v>
      </c>
      <c r="H68" s="33"/>
      <c r="J68" s="69">
        <v>200</v>
      </c>
      <c r="K68" s="84">
        <v>200</v>
      </c>
      <c r="L68" s="69">
        <v>200</v>
      </c>
    </row>
    <row r="69" spans="1:12" x14ac:dyDescent="0.3">
      <c r="A69" s="27" t="s">
        <v>89</v>
      </c>
      <c r="B69" s="24" t="s">
        <v>25</v>
      </c>
      <c r="C69" s="24">
        <v>200</v>
      </c>
      <c r="D69" s="25"/>
      <c r="F69" s="23" t="s">
        <v>15</v>
      </c>
      <c r="G69" s="84">
        <v>500</v>
      </c>
      <c r="H69" s="33" t="s">
        <v>89</v>
      </c>
      <c r="J69" s="69">
        <v>500</v>
      </c>
      <c r="K69" s="84">
        <v>500</v>
      </c>
      <c r="L69" s="69">
        <v>200</v>
      </c>
    </row>
    <row r="70" spans="1:12" x14ac:dyDescent="0.3">
      <c r="A70" s="27"/>
      <c r="B70" s="24"/>
      <c r="C70" s="24"/>
      <c r="D70" s="25"/>
      <c r="F70" s="23" t="s">
        <v>126</v>
      </c>
      <c r="G70" s="84">
        <v>300</v>
      </c>
      <c r="H70" s="33"/>
      <c r="J70" s="69">
        <v>300</v>
      </c>
      <c r="K70" s="84">
        <v>300</v>
      </c>
      <c r="L70" s="69"/>
    </row>
    <row r="71" spans="1:12" ht="18" customHeight="1" x14ac:dyDescent="0.3">
      <c r="B71" s="24" t="s">
        <v>15</v>
      </c>
      <c r="C71" s="24">
        <v>200</v>
      </c>
      <c r="D71" s="22" t="s">
        <v>112</v>
      </c>
      <c r="F71" s="23" t="s">
        <v>16</v>
      </c>
      <c r="G71" s="84">
        <v>200</v>
      </c>
      <c r="H71" s="33"/>
      <c r="J71" s="69">
        <v>200</v>
      </c>
      <c r="K71" s="84">
        <v>200</v>
      </c>
      <c r="L71" s="69">
        <v>200</v>
      </c>
    </row>
    <row r="72" spans="1:12" ht="18.75" customHeight="1" x14ac:dyDescent="0.3">
      <c r="B72" s="24" t="s">
        <v>16</v>
      </c>
      <c r="C72" s="24">
        <v>200</v>
      </c>
      <c r="D72" s="22" t="s">
        <v>114</v>
      </c>
      <c r="F72" s="29" t="s">
        <v>12</v>
      </c>
      <c r="G72" s="86">
        <f>SUM(G30:G71)</f>
        <v>34390</v>
      </c>
      <c r="H72" s="67"/>
      <c r="J72" s="73">
        <f>SUM(J30:J71)</f>
        <v>35035</v>
      </c>
      <c r="K72" s="86">
        <f>SUM(K30:K71)</f>
        <v>34515</v>
      </c>
      <c r="L72" s="73">
        <f>SUM(L30:L71)</f>
        <v>34235</v>
      </c>
    </row>
    <row r="73" spans="1:12" x14ac:dyDescent="0.3">
      <c r="B73" s="26" t="s">
        <v>12</v>
      </c>
      <c r="C73" s="31">
        <f>SUM(C30:C72)-C40-C68</f>
        <v>34655</v>
      </c>
      <c r="D73" s="19"/>
      <c r="F73" s="29" t="s">
        <v>29</v>
      </c>
      <c r="G73" s="86">
        <f>G27-G72</f>
        <v>-9340</v>
      </c>
      <c r="H73" s="74"/>
      <c r="J73" s="73">
        <f>J27-J72</f>
        <v>415</v>
      </c>
      <c r="K73" s="86">
        <f>K27-K72</f>
        <v>45</v>
      </c>
      <c r="L73" s="73">
        <f>L27-L72</f>
        <v>13225</v>
      </c>
    </row>
    <row r="74" spans="1:12" x14ac:dyDescent="0.3">
      <c r="B74" s="26" t="s">
        <v>29</v>
      </c>
      <c r="C74" s="31">
        <f>C27-C73</f>
        <v>11305</v>
      </c>
      <c r="D74" s="32"/>
    </row>
    <row r="77" spans="1:12" x14ac:dyDescent="0.3">
      <c r="G77" s="88"/>
      <c r="J77" s="77"/>
      <c r="K77" s="88"/>
      <c r="L77" s="77"/>
    </row>
    <row r="78" spans="1:12" x14ac:dyDescent="0.3">
      <c r="C78" s="27" t="e">
        <f>Actuals!#REF!</f>
        <v>#REF!</v>
      </c>
    </row>
    <row r="80" spans="1:12" x14ac:dyDescent="0.3">
      <c r="G80" s="88">
        <f>G73-G77</f>
        <v>-9340</v>
      </c>
      <c r="J80" s="77">
        <f>J73-J77</f>
        <v>415</v>
      </c>
      <c r="K80" s="88">
        <f>K73-K77</f>
        <v>45</v>
      </c>
      <c r="L80" s="77">
        <f>L73-L77</f>
        <v>13225</v>
      </c>
    </row>
    <row r="81" spans="3:3" x14ac:dyDescent="0.3">
      <c r="C81" s="27" t="e">
        <f>C74-C78</f>
        <v>#REF!</v>
      </c>
    </row>
  </sheetData>
  <mergeCells count="3">
    <mergeCell ref="B1:C1"/>
    <mergeCell ref="B2:C2"/>
    <mergeCell ref="B3:C3"/>
  </mergeCells>
  <pageMargins left="0.25" right="0.26" top="0.25" bottom="0.2" header="0.25" footer="0.18"/>
  <pageSetup scale="65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zoomScaleNormal="100" workbookViewId="0">
      <pane xSplit="1" ySplit="4" topLeftCell="B20" activePane="bottomRight" state="frozen"/>
      <selection pane="topRight" activeCell="B1" sqref="B1"/>
      <selection pane="bottomLeft" activeCell="A7" sqref="A7"/>
      <selection pane="bottomRight" activeCell="E19" sqref="E19"/>
    </sheetView>
  </sheetViews>
  <sheetFormatPr defaultColWidth="9.1796875" defaultRowHeight="14.5" x14ac:dyDescent="0.35"/>
  <cols>
    <col min="1" max="1" width="38" style="93" bestFit="1" customWidth="1"/>
    <col min="2" max="8" width="11.453125" style="94" customWidth="1"/>
    <col min="9" max="16384" width="9.1796875" style="91"/>
  </cols>
  <sheetData>
    <row r="1" spans="1:8" x14ac:dyDescent="0.35">
      <c r="A1" s="119" t="s">
        <v>18</v>
      </c>
      <c r="B1" s="119"/>
      <c r="C1" s="119"/>
    </row>
    <row r="3" spans="1:8" s="93" customFormat="1" x14ac:dyDescent="0.35">
      <c r="B3" s="95" t="s">
        <v>70</v>
      </c>
      <c r="C3" s="95" t="s">
        <v>73</v>
      </c>
      <c r="D3" s="96" t="s">
        <v>81</v>
      </c>
      <c r="E3" s="96" t="s">
        <v>86</v>
      </c>
      <c r="F3" s="96" t="s">
        <v>94</v>
      </c>
      <c r="G3" s="96" t="s">
        <v>120</v>
      </c>
      <c r="H3" s="96" t="s">
        <v>128</v>
      </c>
    </row>
    <row r="4" spans="1:8" s="93" customFormat="1" x14ac:dyDescent="0.35">
      <c r="B4" s="95" t="s">
        <v>14</v>
      </c>
      <c r="C4" s="95" t="s">
        <v>14</v>
      </c>
      <c r="D4" s="95" t="s">
        <v>14</v>
      </c>
      <c r="E4" s="95" t="s">
        <v>14</v>
      </c>
      <c r="F4" s="95" t="s">
        <v>14</v>
      </c>
      <c r="G4" s="95" t="s">
        <v>14</v>
      </c>
      <c r="H4" s="112" t="s">
        <v>14</v>
      </c>
    </row>
    <row r="5" spans="1:8" x14ac:dyDescent="0.35">
      <c r="A5" s="101" t="s">
        <v>20</v>
      </c>
    </row>
    <row r="6" spans="1:8" x14ac:dyDescent="0.35">
      <c r="A6" s="93" t="s">
        <v>134</v>
      </c>
      <c r="B6" s="94">
        <v>12619.15</v>
      </c>
      <c r="C6" s="94">
        <v>11168.26</v>
      </c>
      <c r="D6" s="94">
        <f>10515.06</f>
        <v>10515.06</v>
      </c>
      <c r="E6" s="94">
        <v>9121.69</v>
      </c>
      <c r="F6" s="94">
        <v>8230.6999999999989</v>
      </c>
      <c r="G6" s="94">
        <v>6987</v>
      </c>
      <c r="H6" s="120">
        <v>5455.84</v>
      </c>
    </row>
    <row r="7" spans="1:8" x14ac:dyDescent="0.35">
      <c r="A7" s="93" t="s">
        <v>95</v>
      </c>
      <c r="B7" s="94">
        <v>2815</v>
      </c>
      <c r="C7" s="94">
        <v>2845</v>
      </c>
      <c r="D7" s="94">
        <v>3155</v>
      </c>
      <c r="E7" s="94">
        <v>3591.5</v>
      </c>
      <c r="F7" s="97">
        <v>3546</v>
      </c>
      <c r="G7" s="94">
        <v>2849</v>
      </c>
      <c r="H7" s="121"/>
    </row>
    <row r="8" spans="1:8" x14ac:dyDescent="0.35">
      <c r="A8" s="93" t="s">
        <v>4</v>
      </c>
      <c r="B8" s="94">
        <v>1390.12</v>
      </c>
      <c r="C8" s="94">
        <v>1395.56</v>
      </c>
      <c r="D8" s="94">
        <v>1465</v>
      </c>
      <c r="E8" s="94">
        <v>1122.19</v>
      </c>
      <c r="F8" s="94">
        <v>1103.6100000000001</v>
      </c>
      <c r="G8" s="94">
        <v>1033.74</v>
      </c>
      <c r="H8" s="94">
        <v>912.89</v>
      </c>
    </row>
    <row r="9" spans="1:8" x14ac:dyDescent="0.35">
      <c r="A9" s="93" t="s">
        <v>1</v>
      </c>
      <c r="B9" s="94">
        <v>4010.94</v>
      </c>
      <c r="C9" s="94">
        <v>4095.08</v>
      </c>
      <c r="D9" s="94">
        <v>4988</v>
      </c>
      <c r="E9" s="94">
        <v>5272.2</v>
      </c>
      <c r="F9" s="94">
        <v>4782.2900000000009</v>
      </c>
      <c r="G9" s="94">
        <v>5023.869999999999</v>
      </c>
      <c r="H9" s="94">
        <v>4156.16</v>
      </c>
    </row>
    <row r="10" spans="1:8" ht="19" customHeight="1" x14ac:dyDescent="0.35">
      <c r="A10" s="93" t="s">
        <v>51</v>
      </c>
      <c r="F10" s="94">
        <v>5750.22</v>
      </c>
      <c r="G10" s="94">
        <v>4188.6000000000004</v>
      </c>
      <c r="H10" s="94">
        <v>3262.54</v>
      </c>
    </row>
    <row r="11" spans="1:8" ht="19" customHeight="1" x14ac:dyDescent="0.35">
      <c r="A11" s="93" t="s">
        <v>59</v>
      </c>
      <c r="B11" s="94">
        <v>6096.1</v>
      </c>
      <c r="C11" s="94">
        <v>2859.06</v>
      </c>
      <c r="D11" s="94">
        <v>4180.1499999999996</v>
      </c>
      <c r="E11" s="94">
        <v>3866.04</v>
      </c>
      <c r="F11" s="94">
        <v>3262.42</v>
      </c>
      <c r="G11" s="94">
        <v>1858.3599999999997</v>
      </c>
      <c r="H11" s="94">
        <v>500.19</v>
      </c>
    </row>
    <row r="12" spans="1:8" ht="19" customHeight="1" x14ac:dyDescent="0.35">
      <c r="A12" s="93" t="s">
        <v>123</v>
      </c>
      <c r="F12" s="94">
        <v>-50</v>
      </c>
      <c r="G12" s="94">
        <v>340</v>
      </c>
      <c r="H12" s="94">
        <v>271.44</v>
      </c>
    </row>
    <row r="13" spans="1:8" ht="19" customHeight="1" x14ac:dyDescent="0.35">
      <c r="A13" s="93" t="s">
        <v>0</v>
      </c>
      <c r="B13" s="94">
        <v>7874.86</v>
      </c>
      <c r="C13" s="94">
        <v>8030.16</v>
      </c>
      <c r="D13" s="94">
        <v>9936.48</v>
      </c>
      <c r="E13" s="94">
        <v>10044.17</v>
      </c>
      <c r="F13" s="94">
        <v>9981.1699999999983</v>
      </c>
      <c r="G13" s="94">
        <v>11094.029999999999</v>
      </c>
      <c r="H13" s="94">
        <v>11272.24</v>
      </c>
    </row>
    <row r="14" spans="1:8" ht="19" customHeight="1" x14ac:dyDescent="0.35">
      <c r="A14" s="93" t="s">
        <v>132</v>
      </c>
      <c r="G14" s="94">
        <v>-1079</v>
      </c>
    </row>
    <row r="15" spans="1:8" ht="19" customHeight="1" x14ac:dyDescent="0.35">
      <c r="A15" s="93" t="s">
        <v>52</v>
      </c>
      <c r="B15" s="94">
        <v>227.19</v>
      </c>
      <c r="C15" s="94">
        <v>865</v>
      </c>
      <c r="D15" s="94">
        <v>241.83</v>
      </c>
      <c r="E15" s="94">
        <v>29.11</v>
      </c>
      <c r="F15" s="94">
        <v>304.76</v>
      </c>
      <c r="G15" s="94">
        <v>1340.8000000000002</v>
      </c>
      <c r="H15" s="94">
        <v>297.87</v>
      </c>
    </row>
    <row r="16" spans="1:8" ht="19" customHeight="1" x14ac:dyDescent="0.35">
      <c r="A16" s="93" t="s">
        <v>67</v>
      </c>
      <c r="D16" s="94">
        <v>928.23</v>
      </c>
      <c r="E16" s="94">
        <v>1595.41</v>
      </c>
      <c r="F16" s="94">
        <v>83.759999999999991</v>
      </c>
      <c r="G16" s="94">
        <v>1315.4499999999998</v>
      </c>
      <c r="H16" s="94">
        <v>513.54999999999995</v>
      </c>
    </row>
    <row r="17" spans="1:8" x14ac:dyDescent="0.35">
      <c r="A17" s="93" t="s">
        <v>2</v>
      </c>
      <c r="B17" s="94">
        <v>127</v>
      </c>
      <c r="C17" s="94">
        <v>136</v>
      </c>
      <c r="D17" s="94">
        <v>87</v>
      </c>
      <c r="E17" s="94">
        <v>108</v>
      </c>
      <c r="F17" s="94">
        <v>82</v>
      </c>
      <c r="G17" s="94">
        <v>-1015.5</v>
      </c>
      <c r="H17" s="94">
        <v>135</v>
      </c>
    </row>
    <row r="18" spans="1:8" x14ac:dyDescent="0.35">
      <c r="A18" s="93" t="s">
        <v>3</v>
      </c>
      <c r="B18" s="94">
        <v>432.94</v>
      </c>
      <c r="C18" s="94">
        <v>330.84</v>
      </c>
      <c r="D18" s="94">
        <v>6.17</v>
      </c>
      <c r="F18" s="94">
        <v>15.67</v>
      </c>
      <c r="G18" s="94">
        <v>15.57</v>
      </c>
    </row>
    <row r="19" spans="1:8" x14ac:dyDescent="0.35">
      <c r="A19" s="93" t="s">
        <v>88</v>
      </c>
      <c r="D19" s="98"/>
      <c r="E19" s="113">
        <v>3578.96</v>
      </c>
      <c r="F19" s="94">
        <v>1530.9</v>
      </c>
      <c r="G19" s="94">
        <v>1680</v>
      </c>
      <c r="H19" s="94">
        <v>784.3</v>
      </c>
    </row>
    <row r="20" spans="1:8" x14ac:dyDescent="0.35">
      <c r="A20" s="93" t="s">
        <v>91</v>
      </c>
      <c r="D20" s="98"/>
      <c r="E20" s="94">
        <v>1937.28</v>
      </c>
      <c r="F20" s="94">
        <v>1786.88</v>
      </c>
      <c r="G20" s="94">
        <v>1973.11</v>
      </c>
      <c r="H20" s="94">
        <v>1670.73</v>
      </c>
    </row>
    <row r="21" spans="1:8" x14ac:dyDescent="0.35">
      <c r="A21" s="93" t="s">
        <v>53</v>
      </c>
      <c r="G21" s="91"/>
      <c r="H21" s="108"/>
    </row>
    <row r="22" spans="1:8" x14ac:dyDescent="0.35">
      <c r="A22" s="93" t="s">
        <v>54</v>
      </c>
      <c r="G22" s="91"/>
    </row>
    <row r="23" spans="1:8" x14ac:dyDescent="0.35">
      <c r="A23" s="93" t="s">
        <v>55</v>
      </c>
      <c r="G23" s="91"/>
      <c r="H23" s="108"/>
    </row>
    <row r="24" spans="1:8" x14ac:dyDescent="0.35">
      <c r="A24" s="93" t="s">
        <v>142</v>
      </c>
      <c r="E24" s="94">
        <f>346+218.75</f>
        <v>564.75</v>
      </c>
      <c r="F24" s="94">
        <v>301</v>
      </c>
      <c r="G24" s="94">
        <v>681.08999999999992</v>
      </c>
      <c r="H24" s="94">
        <v>665</v>
      </c>
    </row>
    <row r="25" spans="1:8" x14ac:dyDescent="0.35">
      <c r="A25" s="93" t="s">
        <v>56</v>
      </c>
    </row>
    <row r="26" spans="1:8" x14ac:dyDescent="0.35">
      <c r="A26" s="93" t="s">
        <v>57</v>
      </c>
    </row>
    <row r="27" spans="1:8" x14ac:dyDescent="0.35">
      <c r="A27" s="93" t="s">
        <v>17</v>
      </c>
      <c r="B27" s="94">
        <v>355.52</v>
      </c>
      <c r="C27" s="94">
        <v>592.69000000000005</v>
      </c>
      <c r="D27" s="94">
        <v>520.6</v>
      </c>
      <c r="E27" s="94">
        <v>706.89</v>
      </c>
      <c r="F27" s="94">
        <v>1793.1399999999999</v>
      </c>
      <c r="G27" s="94">
        <v>274</v>
      </c>
      <c r="H27" s="94">
        <f>433.8+180</f>
        <v>613.79999999999995</v>
      </c>
    </row>
    <row r="28" spans="1:8" x14ac:dyDescent="0.35">
      <c r="A28" s="93" t="s">
        <v>22</v>
      </c>
      <c r="B28" s="94">
        <f>SUM(B6:B27)-B11</f>
        <v>29852.720000000001</v>
      </c>
      <c r="C28" s="94">
        <f>SUM(C6:C27)-C11</f>
        <v>29458.59</v>
      </c>
      <c r="D28" s="94">
        <f>SUM(D6:D27)</f>
        <v>36023.520000000004</v>
      </c>
      <c r="E28" s="94">
        <f>SUM(E6:E27)</f>
        <v>41538.19</v>
      </c>
      <c r="F28" s="94">
        <v>42505</v>
      </c>
      <c r="G28" s="94">
        <f>SUM(G6:G27)</f>
        <v>38560.119999999995</v>
      </c>
      <c r="H28" s="94">
        <f>SUM(H6:H27)</f>
        <v>30511.55</v>
      </c>
    </row>
    <row r="30" spans="1:8" x14ac:dyDescent="0.35">
      <c r="A30" s="101" t="s">
        <v>23</v>
      </c>
      <c r="H30" s="94" t="s">
        <v>89</v>
      </c>
    </row>
    <row r="31" spans="1:8" x14ac:dyDescent="0.35">
      <c r="A31" s="93" t="s">
        <v>5</v>
      </c>
      <c r="B31" s="94">
        <v>6747</v>
      </c>
      <c r="C31" s="94">
        <f>6564.99+1100</f>
        <v>7664.99</v>
      </c>
      <c r="D31" s="94">
        <v>5336.2</v>
      </c>
      <c r="E31" s="94">
        <v>5680.98</v>
      </c>
      <c r="F31" s="94">
        <v>7926.3600000000006</v>
      </c>
      <c r="G31" s="94">
        <v>4965</v>
      </c>
      <c r="H31" s="94">
        <v>6724.01</v>
      </c>
    </row>
    <row r="32" spans="1:8" x14ac:dyDescent="0.35">
      <c r="A32" s="93" t="s">
        <v>24</v>
      </c>
    </row>
    <row r="33" spans="1:8" x14ac:dyDescent="0.35">
      <c r="A33" s="93" t="s">
        <v>47</v>
      </c>
      <c r="B33" s="94">
        <v>3893.7000000000003</v>
      </c>
      <c r="C33" s="94">
        <v>4010.63</v>
      </c>
      <c r="D33" s="94">
        <v>3756.22</v>
      </c>
      <c r="E33" s="94">
        <v>3937.2599999999998</v>
      </c>
      <c r="F33" s="94">
        <v>3147.3700000000003</v>
      </c>
      <c r="G33" s="94">
        <v>3422.67</v>
      </c>
      <c r="H33" s="94">
        <v>3456.76</v>
      </c>
    </row>
    <row r="34" spans="1:8" x14ac:dyDescent="0.35">
      <c r="A34" s="93" t="s">
        <v>133</v>
      </c>
      <c r="F34" s="94">
        <v>611.94999999999993</v>
      </c>
      <c r="G34" s="94">
        <v>300</v>
      </c>
      <c r="H34" s="94">
        <v>300</v>
      </c>
    </row>
    <row r="35" spans="1:8" x14ac:dyDescent="0.35">
      <c r="A35" s="93" t="s">
        <v>36</v>
      </c>
      <c r="B35" s="94">
        <f>1744+218+218</f>
        <v>2180</v>
      </c>
      <c r="C35" s="94">
        <f>1744+218+218</f>
        <v>2180</v>
      </c>
      <c r="D35" s="94">
        <v>2180</v>
      </c>
      <c r="E35" s="94">
        <v>2180</v>
      </c>
      <c r="F35" s="94">
        <v>218</v>
      </c>
      <c r="G35" s="94">
        <v>0</v>
      </c>
      <c r="H35" s="94">
        <v>444.34</v>
      </c>
    </row>
    <row r="36" spans="1:8" x14ac:dyDescent="0.35">
      <c r="A36" s="93" t="s">
        <v>37</v>
      </c>
      <c r="B36" s="94">
        <v>500</v>
      </c>
      <c r="C36" s="94">
        <v>500</v>
      </c>
      <c r="D36" s="94">
        <v>0</v>
      </c>
    </row>
    <row r="37" spans="1:8" x14ac:dyDescent="0.35">
      <c r="A37" s="93" t="s">
        <v>68</v>
      </c>
      <c r="B37" s="94">
        <v>178</v>
      </c>
      <c r="C37" s="94">
        <v>98</v>
      </c>
      <c r="D37" s="94">
        <v>98</v>
      </c>
      <c r="E37" s="94">
        <v>98</v>
      </c>
      <c r="F37" s="94">
        <v>98</v>
      </c>
      <c r="G37" s="94">
        <v>300</v>
      </c>
      <c r="H37" s="94">
        <v>121.9</v>
      </c>
    </row>
    <row r="38" spans="1:8" x14ac:dyDescent="0.35">
      <c r="A38" s="93" t="s">
        <v>30</v>
      </c>
      <c r="B38" s="94">
        <v>500</v>
      </c>
      <c r="C38" s="94">
        <v>0</v>
      </c>
      <c r="D38" s="94">
        <v>0</v>
      </c>
    </row>
    <row r="39" spans="1:8" x14ac:dyDescent="0.35">
      <c r="A39" s="93" t="s">
        <v>83</v>
      </c>
      <c r="D39" s="94">
        <v>300</v>
      </c>
      <c r="E39" s="94">
        <v>300</v>
      </c>
      <c r="F39" s="94">
        <v>300</v>
      </c>
      <c r="G39" s="94">
        <v>300</v>
      </c>
      <c r="H39" s="94">
        <v>300</v>
      </c>
    </row>
    <row r="40" spans="1:8" x14ac:dyDescent="0.35">
      <c r="A40" s="93" t="s">
        <v>31</v>
      </c>
      <c r="B40" s="94">
        <v>500</v>
      </c>
      <c r="C40" s="94">
        <v>0</v>
      </c>
      <c r="D40" s="94">
        <v>0</v>
      </c>
    </row>
    <row r="41" spans="1:8" s="111" customFormat="1" x14ac:dyDescent="0.35">
      <c r="A41" s="109" t="s">
        <v>7</v>
      </c>
      <c r="B41" s="110"/>
      <c r="C41" s="110">
        <v>0</v>
      </c>
      <c r="D41" s="110">
        <f>16.97+2990.35</f>
        <v>3007.3199999999997</v>
      </c>
      <c r="E41" s="110">
        <v>209.25</v>
      </c>
      <c r="F41" s="110">
        <f>2252.65+2500</f>
        <v>4752.6499999999996</v>
      </c>
      <c r="G41" s="110">
        <v>0</v>
      </c>
      <c r="H41" s="99">
        <v>2135</v>
      </c>
    </row>
    <row r="42" spans="1:8" x14ac:dyDescent="0.35">
      <c r="A42" s="102" t="s">
        <v>97</v>
      </c>
      <c r="E42" s="94">
        <v>100</v>
      </c>
      <c r="F42" s="94">
        <v>100</v>
      </c>
    </row>
    <row r="43" spans="1:8" x14ac:dyDescent="0.35">
      <c r="A43" s="93" t="s">
        <v>8</v>
      </c>
      <c r="B43" s="94">
        <v>59.41</v>
      </c>
      <c r="C43" s="94">
        <v>224.96</v>
      </c>
      <c r="D43" s="94">
        <v>118.74</v>
      </c>
      <c r="E43" s="94">
        <v>96.24</v>
      </c>
      <c r="F43" s="94">
        <v>191.26</v>
      </c>
      <c r="G43" s="94">
        <v>232.42000000000002</v>
      </c>
      <c r="H43" s="94">
        <v>250.33</v>
      </c>
    </row>
    <row r="44" spans="1:8" x14ac:dyDescent="0.35">
      <c r="A44" s="93" t="s">
        <v>35</v>
      </c>
      <c r="B44" s="94">
        <v>1490</v>
      </c>
      <c r="C44" s="94">
        <v>1854.55</v>
      </c>
      <c r="D44" s="94">
        <v>1966.43</v>
      </c>
      <c r="E44" s="94">
        <v>1580.31</v>
      </c>
      <c r="F44" s="94">
        <v>2022.79</v>
      </c>
      <c r="G44" s="94">
        <v>2182</v>
      </c>
      <c r="H44" s="94">
        <v>2009.03</v>
      </c>
    </row>
    <row r="45" spans="1:8" s="92" customFormat="1" ht="12.75" customHeight="1" x14ac:dyDescent="0.35">
      <c r="A45" s="93" t="s">
        <v>80</v>
      </c>
      <c r="B45" s="94">
        <v>712.25</v>
      </c>
      <c r="C45" s="94">
        <v>810</v>
      </c>
      <c r="D45" s="94">
        <v>719.42</v>
      </c>
      <c r="E45" s="94">
        <v>750</v>
      </c>
      <c r="F45" s="94">
        <v>786</v>
      </c>
      <c r="G45" s="94">
        <v>876</v>
      </c>
      <c r="H45" s="94">
        <v>640</v>
      </c>
    </row>
    <row r="46" spans="1:8" x14ac:dyDescent="0.35">
      <c r="A46" s="93" t="s">
        <v>9</v>
      </c>
      <c r="B46" s="94">
        <v>232.16</v>
      </c>
      <c r="C46" s="94">
        <v>186</v>
      </c>
      <c r="D46" s="94">
        <v>114.59</v>
      </c>
      <c r="E46" s="94">
        <v>127.78</v>
      </c>
      <c r="F46" s="94">
        <v>154.13999999999999</v>
      </c>
      <c r="G46" s="94">
        <v>486.45000000000005</v>
      </c>
      <c r="H46" s="94">
        <v>262.2</v>
      </c>
    </row>
    <row r="47" spans="1:8" x14ac:dyDescent="0.35">
      <c r="A47" s="93" t="s">
        <v>66</v>
      </c>
      <c r="B47" s="94">
        <v>3341.29</v>
      </c>
      <c r="C47" s="94">
        <v>3589.33</v>
      </c>
      <c r="D47" s="94">
        <v>3190.88</v>
      </c>
      <c r="E47" s="94">
        <f>4077.36+60</f>
        <v>4137.3600000000006</v>
      </c>
      <c r="F47" s="94">
        <v>3622.2899999999995</v>
      </c>
      <c r="G47" s="94">
        <v>3845.12</v>
      </c>
      <c r="H47" s="94">
        <v>2545.35</v>
      </c>
    </row>
    <row r="48" spans="1:8" x14ac:dyDescent="0.35">
      <c r="A48" s="93" t="s">
        <v>33</v>
      </c>
      <c r="B48" s="94">
        <v>2502.29</v>
      </c>
      <c r="C48" s="94">
        <v>2533.27</v>
      </c>
      <c r="D48" s="94">
        <v>2355.37</v>
      </c>
      <c r="E48" s="94">
        <v>2511.89</v>
      </c>
      <c r="F48" s="94">
        <v>2618.14</v>
      </c>
      <c r="G48" s="94">
        <v>2442.67</v>
      </c>
      <c r="H48" s="94">
        <v>2527.61</v>
      </c>
    </row>
    <row r="49" spans="1:8" x14ac:dyDescent="0.35">
      <c r="A49" s="93" t="s">
        <v>34</v>
      </c>
      <c r="B49" s="94">
        <v>211.52</v>
      </c>
      <c r="C49" s="94">
        <v>98.02</v>
      </c>
      <c r="D49" s="94">
        <v>719.42</v>
      </c>
      <c r="E49" s="94">
        <v>100</v>
      </c>
      <c r="F49" s="94">
        <v>208.94</v>
      </c>
      <c r="G49" s="94">
        <v>99.99</v>
      </c>
      <c r="H49" s="94">
        <v>350.25</v>
      </c>
    </row>
    <row r="50" spans="1:8" x14ac:dyDescent="0.35">
      <c r="A50" s="93" t="s">
        <v>10</v>
      </c>
      <c r="B50" s="94">
        <v>170.67</v>
      </c>
      <c r="C50" s="94">
        <v>609.71</v>
      </c>
      <c r="D50" s="94">
        <v>322.08999999999997</v>
      </c>
      <c r="E50" s="94">
        <v>217.46</v>
      </c>
      <c r="F50" s="94">
        <v>515.16999999999996</v>
      </c>
      <c r="G50" s="94">
        <v>66.959999999999994</v>
      </c>
    </row>
    <row r="51" spans="1:8" x14ac:dyDescent="0.35">
      <c r="A51" s="93" t="s">
        <v>11</v>
      </c>
      <c r="B51" s="94">
        <v>49.78</v>
      </c>
      <c r="C51" s="94">
        <v>29.75</v>
      </c>
      <c r="D51" s="94">
        <v>0</v>
      </c>
      <c r="F51" s="94">
        <v>0</v>
      </c>
      <c r="G51" s="94">
        <v>0</v>
      </c>
    </row>
    <row r="52" spans="1:8" x14ac:dyDescent="0.35">
      <c r="A52" s="93" t="s">
        <v>72</v>
      </c>
      <c r="B52" s="94">
        <v>93.87</v>
      </c>
      <c r="C52" s="94">
        <v>78.67</v>
      </c>
      <c r="D52" s="94">
        <v>92.24</v>
      </c>
      <c r="E52" s="94">
        <v>94.17</v>
      </c>
      <c r="F52" s="94">
        <v>102.24000000000001</v>
      </c>
      <c r="G52" s="94">
        <v>91.14</v>
      </c>
    </row>
    <row r="53" spans="1:8" x14ac:dyDescent="0.35">
      <c r="A53" s="93" t="s">
        <v>96</v>
      </c>
      <c r="C53" s="94">
        <v>210</v>
      </c>
      <c r="D53" s="94">
        <v>277.32</v>
      </c>
      <c r="E53" s="94">
        <v>289.8</v>
      </c>
      <c r="F53" s="94">
        <v>288.74</v>
      </c>
      <c r="G53" s="94">
        <v>272.34000000000003</v>
      </c>
      <c r="H53" s="94">
        <v>75.599999999999994</v>
      </c>
    </row>
    <row r="54" spans="1:8" x14ac:dyDescent="0.35">
      <c r="A54" s="93" t="s">
        <v>85</v>
      </c>
      <c r="D54" s="94">
        <v>250</v>
      </c>
      <c r="E54" s="94">
        <v>250</v>
      </c>
      <c r="F54" s="94">
        <v>250</v>
      </c>
      <c r="G54" s="94">
        <v>307.10000000000002</v>
      </c>
      <c r="H54" s="94">
        <v>248.23</v>
      </c>
    </row>
    <row r="55" spans="1:8" x14ac:dyDescent="0.35">
      <c r="A55" s="93" t="s">
        <v>69</v>
      </c>
      <c r="B55" s="94">
        <v>0</v>
      </c>
      <c r="C55" s="94">
        <v>0</v>
      </c>
      <c r="D55" s="94">
        <v>0</v>
      </c>
    </row>
    <row r="56" spans="1:8" x14ac:dyDescent="0.35">
      <c r="A56" s="93" t="s">
        <v>122</v>
      </c>
      <c r="F56" s="94">
        <v>0</v>
      </c>
      <c r="G56" s="94">
        <v>184.12</v>
      </c>
      <c r="H56" s="94" t="s">
        <v>89</v>
      </c>
    </row>
    <row r="57" spans="1:8" x14ac:dyDescent="0.35">
      <c r="A57" s="93" t="s">
        <v>74</v>
      </c>
      <c r="B57" s="94">
        <v>774</v>
      </c>
      <c r="C57" s="94">
        <v>749</v>
      </c>
      <c r="D57" s="94">
        <v>802</v>
      </c>
      <c r="E57" s="94">
        <v>812</v>
      </c>
      <c r="F57" s="94">
        <v>812</v>
      </c>
      <c r="G57" s="94">
        <v>812</v>
      </c>
      <c r="H57" s="94">
        <v>812</v>
      </c>
    </row>
    <row r="58" spans="1:8" x14ac:dyDescent="0.35">
      <c r="A58" s="93" t="s">
        <v>13</v>
      </c>
      <c r="B58" s="94">
        <v>735</v>
      </c>
      <c r="C58" s="94">
        <v>735</v>
      </c>
      <c r="D58" s="94">
        <v>800</v>
      </c>
      <c r="E58" s="94">
        <v>765</v>
      </c>
      <c r="F58" s="94">
        <v>759</v>
      </c>
      <c r="G58" s="94">
        <v>835</v>
      </c>
      <c r="H58" s="94">
        <v>835</v>
      </c>
    </row>
    <row r="59" spans="1:8" x14ac:dyDescent="0.35">
      <c r="A59" s="93" t="s">
        <v>131</v>
      </c>
      <c r="H59" s="94">
        <v>300</v>
      </c>
    </row>
    <row r="60" spans="1:8" x14ac:dyDescent="0.35">
      <c r="A60" s="93" t="s">
        <v>64</v>
      </c>
      <c r="B60" s="94">
        <v>3207.81</v>
      </c>
      <c r="C60" s="94">
        <v>3100.23</v>
      </c>
      <c r="D60" s="94">
        <v>2707.07</v>
      </c>
      <c r="E60" s="94">
        <v>2948.65</v>
      </c>
      <c r="F60" s="94">
        <v>3253.67</v>
      </c>
      <c r="G60" s="94">
        <v>3460.56</v>
      </c>
      <c r="H60" s="94">
        <v>3086.88</v>
      </c>
    </row>
    <row r="61" spans="1:8" x14ac:dyDescent="0.35">
      <c r="A61" s="93" t="s">
        <v>58</v>
      </c>
    </row>
    <row r="62" spans="1:8" x14ac:dyDescent="0.35">
      <c r="A62" s="93" t="s">
        <v>25</v>
      </c>
      <c r="B62" s="94">
        <v>210</v>
      </c>
      <c r="C62" s="94">
        <v>114.96</v>
      </c>
      <c r="D62" s="94">
        <v>135.33000000000001</v>
      </c>
      <c r="E62" s="94">
        <v>111.85</v>
      </c>
      <c r="F62" s="94">
        <v>249</v>
      </c>
      <c r="G62" s="94">
        <v>0</v>
      </c>
      <c r="H62" s="94">
        <v>95</v>
      </c>
    </row>
    <row r="63" spans="1:8" x14ac:dyDescent="0.35">
      <c r="A63" s="93" t="s">
        <v>15</v>
      </c>
      <c r="B63" s="94">
        <v>170.52</v>
      </c>
      <c r="C63" s="94">
        <v>141.12</v>
      </c>
      <c r="D63" s="99">
        <f>428.65+163.5</f>
        <v>592.15</v>
      </c>
      <c r="E63" s="94">
        <v>213.64</v>
      </c>
      <c r="F63" s="94">
        <v>241.16</v>
      </c>
      <c r="G63" s="94">
        <v>517.09</v>
      </c>
      <c r="H63" s="94">
        <v>140</v>
      </c>
    </row>
    <row r="64" spans="1:8" x14ac:dyDescent="0.35">
      <c r="A64" s="93" t="s">
        <v>16</v>
      </c>
      <c r="B64" s="94">
        <v>273.68</v>
      </c>
      <c r="C64" s="94">
        <v>0</v>
      </c>
      <c r="D64" s="94">
        <v>0</v>
      </c>
      <c r="E64" s="94">
        <v>200</v>
      </c>
      <c r="F64" s="94">
        <v>200</v>
      </c>
      <c r="G64" s="94">
        <v>200</v>
      </c>
      <c r="H64" s="94">
        <v>199.45</v>
      </c>
    </row>
    <row r="65" spans="1:8" x14ac:dyDescent="0.35">
      <c r="A65" s="93" t="s">
        <v>2</v>
      </c>
    </row>
    <row r="66" spans="1:8" x14ac:dyDescent="0.35">
      <c r="A66" s="93" t="s">
        <v>126</v>
      </c>
      <c r="G66" s="94">
        <v>0</v>
      </c>
      <c r="H66" s="94">
        <v>300</v>
      </c>
    </row>
    <row r="67" spans="1:8" x14ac:dyDescent="0.35">
      <c r="A67" s="93" t="s">
        <v>125</v>
      </c>
    </row>
    <row r="68" spans="1:8" x14ac:dyDescent="0.35">
      <c r="A68" s="93" t="s">
        <v>38</v>
      </c>
      <c r="B68" s="94" t="s">
        <v>89</v>
      </c>
      <c r="C68" s="94">
        <v>693</v>
      </c>
      <c r="D68" s="94">
        <v>-402.43</v>
      </c>
      <c r="E68" s="94">
        <v>3395.87</v>
      </c>
      <c r="F68" s="94">
        <f>8150.66-2252.65</f>
        <v>5898.01</v>
      </c>
      <c r="G68" s="94">
        <v>3624.56</v>
      </c>
      <c r="H68" s="94">
        <f>240+93.96+868.75</f>
        <v>1202.71</v>
      </c>
    </row>
    <row r="69" spans="1:8" x14ac:dyDescent="0.35">
      <c r="A69" s="93" t="s">
        <v>137</v>
      </c>
      <c r="B69" s="94">
        <v>1789.44</v>
      </c>
      <c r="C69" s="94">
        <v>9386</v>
      </c>
      <c r="D69" s="94">
        <f>3153.75-2990.25</f>
        <v>163.5</v>
      </c>
      <c r="H69" s="114">
        <v>2500</v>
      </c>
    </row>
    <row r="70" spans="1:8" x14ac:dyDescent="0.35">
      <c r="A70" s="93" t="s">
        <v>12</v>
      </c>
      <c r="B70" s="94">
        <f t="shared" ref="B70:G70" si="0">SUM(B31:B69)</f>
        <v>30522.39</v>
      </c>
      <c r="C70" s="94">
        <f t="shared" si="0"/>
        <v>39597.189999999995</v>
      </c>
      <c r="D70" s="94">
        <f t="shared" si="0"/>
        <v>29601.86</v>
      </c>
      <c r="E70" s="94">
        <f t="shared" si="0"/>
        <v>31107.509999999995</v>
      </c>
      <c r="F70" s="94">
        <f t="shared" si="0"/>
        <v>39326.880000000005</v>
      </c>
      <c r="G70" s="94">
        <f t="shared" si="0"/>
        <v>29823.190000000002</v>
      </c>
      <c r="H70" s="94">
        <f>SUM(H31:H69)</f>
        <v>31861.649999999998</v>
      </c>
    </row>
    <row r="72" spans="1:8" x14ac:dyDescent="0.35">
      <c r="A72" s="93" t="s">
        <v>29</v>
      </c>
      <c r="B72" s="94">
        <f t="shared" ref="B72:G72" si="1">B28-B70</f>
        <v>-669.66999999999825</v>
      </c>
      <c r="C72" s="94">
        <f t="shared" si="1"/>
        <v>-10138.599999999995</v>
      </c>
      <c r="D72" s="94">
        <f t="shared" si="1"/>
        <v>6421.6600000000035</v>
      </c>
      <c r="E72" s="94">
        <f t="shared" si="1"/>
        <v>10430.680000000008</v>
      </c>
      <c r="F72" s="94">
        <f t="shared" si="1"/>
        <v>3178.1199999999953</v>
      </c>
      <c r="G72" s="94">
        <f t="shared" si="1"/>
        <v>8736.929999999993</v>
      </c>
      <c r="H72" s="94">
        <f>H28-H70</f>
        <v>-1350.0999999999985</v>
      </c>
    </row>
    <row r="73" spans="1:8" x14ac:dyDescent="0.35">
      <c r="B73" s="94">
        <f t="shared" ref="B73:G73" si="2">B29-B71</f>
        <v>0</v>
      </c>
      <c r="C73" s="94">
        <f t="shared" si="2"/>
        <v>0</v>
      </c>
      <c r="D73" s="94">
        <f t="shared" si="2"/>
        <v>0</v>
      </c>
      <c r="E73" s="94">
        <f t="shared" si="2"/>
        <v>0</v>
      </c>
      <c r="F73" s="94">
        <f t="shared" si="2"/>
        <v>0</v>
      </c>
      <c r="G73" s="94">
        <f t="shared" si="2"/>
        <v>0</v>
      </c>
    </row>
    <row r="77" spans="1:8" x14ac:dyDescent="0.35">
      <c r="F77" s="97"/>
    </row>
    <row r="81" spans="2:6" x14ac:dyDescent="0.35">
      <c r="F81" s="100"/>
    </row>
    <row r="90" spans="2:6" x14ac:dyDescent="0.35">
      <c r="B90" s="97"/>
      <c r="C90" s="97"/>
      <c r="D90" s="97"/>
      <c r="E90" s="97"/>
    </row>
  </sheetData>
  <mergeCells count="2">
    <mergeCell ref="A1:C1"/>
    <mergeCell ref="H6:H7"/>
  </mergeCells>
  <phoneticPr fontId="3" type="noConversion"/>
  <printOptions horizontalCentered="1" headings="1" gridLines="1"/>
  <pageMargins left="0" right="0" top="0" bottom="0.1" header="0.25" footer="0.2"/>
  <pageSetup scale="58" fitToWidth="2" orientation="portrait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30" zoomScaleNormal="130" workbookViewId="0">
      <selection activeCell="B11" sqref="B11"/>
    </sheetView>
  </sheetViews>
  <sheetFormatPr defaultRowHeight="12.5" x14ac:dyDescent="0.25"/>
  <cols>
    <col min="2" max="2" width="14" bestFit="1" customWidth="1"/>
    <col min="3" max="3" width="10.26953125" bestFit="1" customWidth="1"/>
  </cols>
  <sheetData>
    <row r="1" spans="1:3" x14ac:dyDescent="0.25">
      <c r="B1" s="1" t="s">
        <v>92</v>
      </c>
      <c r="C1" s="1" t="s">
        <v>88</v>
      </c>
    </row>
    <row r="2" spans="1:3" x14ac:dyDescent="0.25">
      <c r="A2">
        <v>2017</v>
      </c>
      <c r="B2" s="1"/>
      <c r="C2" s="1"/>
    </row>
    <row r="3" spans="1:3" x14ac:dyDescent="0.25">
      <c r="A3">
        <v>2016</v>
      </c>
      <c r="B3" s="1">
        <v>1973</v>
      </c>
      <c r="C3" s="1">
        <v>1680</v>
      </c>
    </row>
    <row r="4" spans="1:3" x14ac:dyDescent="0.25">
      <c r="A4">
        <v>2015</v>
      </c>
      <c r="B4" s="5">
        <v>1786.88</v>
      </c>
      <c r="C4" s="1">
        <v>1530.9</v>
      </c>
    </row>
    <row r="5" spans="1:3" x14ac:dyDescent="0.25">
      <c r="A5">
        <v>2014</v>
      </c>
      <c r="B5" s="5">
        <v>1937</v>
      </c>
      <c r="C5" s="1">
        <v>3579</v>
      </c>
    </row>
    <row r="6" spans="1:3" x14ac:dyDescent="0.25">
      <c r="A6" t="s">
        <v>93</v>
      </c>
      <c r="B6" s="1">
        <v>2697.37</v>
      </c>
      <c r="C6" s="1">
        <v>2308.4299999999998</v>
      </c>
    </row>
    <row r="7" spans="1:3" x14ac:dyDescent="0.25">
      <c r="A7">
        <v>2012</v>
      </c>
      <c r="B7" s="1">
        <v>1618.61</v>
      </c>
      <c r="C7" s="1">
        <v>1401.94</v>
      </c>
    </row>
    <row r="8" spans="1:3" x14ac:dyDescent="0.25">
      <c r="A8">
        <v>2011</v>
      </c>
      <c r="B8" s="1">
        <v>642.5</v>
      </c>
      <c r="C8" s="1">
        <v>2028.2</v>
      </c>
    </row>
    <row r="9" spans="1:3" x14ac:dyDescent="0.25">
      <c r="A9">
        <v>2010</v>
      </c>
      <c r="B9" s="1">
        <v>1188.42</v>
      </c>
      <c r="C9" s="1">
        <v>1730.42</v>
      </c>
    </row>
    <row r="10" spans="1:3" x14ac:dyDescent="0.25">
      <c r="A10">
        <v>2009</v>
      </c>
      <c r="B10" s="1"/>
      <c r="C10" s="1">
        <v>1532.02</v>
      </c>
    </row>
    <row r="11" spans="1:3" x14ac:dyDescent="0.25">
      <c r="B11" s="1">
        <f>AVERAGE(B3:B10)</f>
        <v>1691.9685714285715</v>
      </c>
      <c r="C11" s="1">
        <f>AVERAGE(C3:C10)</f>
        <v>1973.8637500000002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M10" sqref="M10"/>
    </sheetView>
  </sheetViews>
  <sheetFormatPr defaultRowHeight="12.5" x14ac:dyDescent="0.25"/>
  <cols>
    <col min="1" max="1" width="28.7265625" bestFit="1" customWidth="1"/>
    <col min="2" max="7" width="9" customWidth="1"/>
    <col min="8" max="8" width="10.453125" customWidth="1"/>
    <col min="9" max="12" width="9" customWidth="1"/>
  </cols>
  <sheetData>
    <row r="1" spans="1:13" s="2" customFormat="1" x14ac:dyDescent="0.25">
      <c r="A1" s="122" t="s">
        <v>18</v>
      </c>
      <c r="B1" s="122"/>
      <c r="C1" s="122"/>
      <c r="D1" s="122"/>
      <c r="E1" s="122"/>
      <c r="F1" s="122"/>
      <c r="G1" s="122"/>
      <c r="H1" s="7"/>
      <c r="J1" s="3"/>
    </row>
    <row r="2" spans="1:13" s="2" customFormat="1" x14ac:dyDescent="0.25">
      <c r="A2" s="123" t="s">
        <v>82</v>
      </c>
      <c r="B2" s="123"/>
      <c r="C2" s="123"/>
      <c r="D2" s="123"/>
      <c r="E2" s="123"/>
      <c r="F2" s="123"/>
      <c r="G2" s="123"/>
      <c r="H2" s="7"/>
      <c r="J2" s="3"/>
    </row>
    <row r="3" spans="1:13" s="2" customFormat="1" ht="13" x14ac:dyDescent="0.3">
      <c r="A3" s="4"/>
      <c r="B3" s="6"/>
      <c r="C3" s="6"/>
      <c r="D3" s="6"/>
      <c r="E3" s="6"/>
      <c r="F3" s="6"/>
      <c r="G3" s="8"/>
      <c r="H3" s="7"/>
      <c r="J3" s="3"/>
    </row>
    <row r="4" spans="1:13" s="2" customFormat="1" ht="13" x14ac:dyDescent="0.3">
      <c r="A4" s="34"/>
      <c r="B4" s="35" t="s">
        <v>49</v>
      </c>
      <c r="C4" s="35" t="s">
        <v>50</v>
      </c>
      <c r="D4" s="35" t="s">
        <v>19</v>
      </c>
      <c r="E4" s="35" t="s">
        <v>61</v>
      </c>
      <c r="F4" s="35" t="s">
        <v>70</v>
      </c>
      <c r="G4" s="36" t="s">
        <v>73</v>
      </c>
      <c r="H4" s="37" t="s">
        <v>81</v>
      </c>
      <c r="I4" s="38" t="s">
        <v>86</v>
      </c>
      <c r="J4" s="39" t="s">
        <v>86</v>
      </c>
      <c r="K4" s="38" t="s">
        <v>94</v>
      </c>
      <c r="L4" s="38" t="s">
        <v>120</v>
      </c>
      <c r="M4" s="38" t="s">
        <v>128</v>
      </c>
    </row>
    <row r="5" spans="1:13" s="2" customFormat="1" ht="13" x14ac:dyDescent="0.3">
      <c r="A5" s="34"/>
      <c r="B5" s="35" t="s">
        <v>60</v>
      </c>
      <c r="C5" s="35" t="s">
        <v>14</v>
      </c>
      <c r="D5" s="35" t="s">
        <v>14</v>
      </c>
      <c r="E5" s="35" t="s">
        <v>14</v>
      </c>
      <c r="F5" s="35" t="s">
        <v>14</v>
      </c>
      <c r="G5" s="36" t="s">
        <v>14</v>
      </c>
      <c r="H5" s="40" t="s">
        <v>14</v>
      </c>
      <c r="I5" s="41" t="s">
        <v>87</v>
      </c>
      <c r="J5" s="42" t="s">
        <v>14</v>
      </c>
      <c r="K5" s="41" t="s">
        <v>87</v>
      </c>
      <c r="L5" s="41" t="s">
        <v>87</v>
      </c>
      <c r="M5" s="41" t="s">
        <v>87</v>
      </c>
    </row>
    <row r="6" spans="1:13" s="2" customFormat="1" ht="13" x14ac:dyDescent="0.3">
      <c r="A6" s="43" t="s">
        <v>20</v>
      </c>
      <c r="B6" s="35"/>
      <c r="C6" s="35"/>
      <c r="D6" s="35"/>
      <c r="E6" s="35"/>
      <c r="F6" s="35"/>
      <c r="G6" s="36"/>
      <c r="H6" s="44"/>
      <c r="I6" s="45"/>
      <c r="J6" s="46"/>
      <c r="K6" s="45"/>
      <c r="L6" s="45"/>
      <c r="M6" s="45"/>
    </row>
    <row r="7" spans="1:13" s="2" customFormat="1" ht="14.5" x14ac:dyDescent="0.35">
      <c r="A7" s="47" t="s">
        <v>35</v>
      </c>
      <c r="B7" s="48">
        <v>898.44</v>
      </c>
      <c r="C7" s="48">
        <v>984.28</v>
      </c>
      <c r="D7" s="49">
        <f>800+500</f>
        <v>1300</v>
      </c>
      <c r="E7" s="49">
        <v>1375</v>
      </c>
      <c r="F7" s="50">
        <v>1490</v>
      </c>
      <c r="G7" s="51">
        <v>1854.55</v>
      </c>
      <c r="H7" s="44">
        <v>1966.43</v>
      </c>
      <c r="I7" s="52">
        <v>1500</v>
      </c>
      <c r="J7" s="53">
        <v>1740</v>
      </c>
      <c r="K7" s="94">
        <v>2022.79</v>
      </c>
      <c r="L7" s="94">
        <v>2182</v>
      </c>
      <c r="M7" s="105">
        <f>14*135</f>
        <v>1890</v>
      </c>
    </row>
    <row r="8" spans="1:13" x14ac:dyDescent="0.25">
      <c r="A8" s="54" t="s">
        <v>115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x14ac:dyDescent="0.25">
      <c r="A9" s="54" t="s">
        <v>116</v>
      </c>
      <c r="B9" s="54"/>
      <c r="C9" s="54">
        <v>118</v>
      </c>
      <c r="D9" s="54">
        <v>113</v>
      </c>
      <c r="E9" s="54">
        <v>116</v>
      </c>
      <c r="F9" s="54">
        <v>115</v>
      </c>
      <c r="G9" s="54">
        <v>130</v>
      </c>
      <c r="H9" s="54">
        <v>118</v>
      </c>
      <c r="I9" s="54">
        <v>125</v>
      </c>
      <c r="J9" s="54">
        <v>125</v>
      </c>
      <c r="K9" s="54">
        <v>129</v>
      </c>
      <c r="L9" s="54">
        <v>147</v>
      </c>
      <c r="M9" s="107">
        <f>M7/14</f>
        <v>135</v>
      </c>
    </row>
    <row r="10" spans="1:13" x14ac:dyDescent="0.25">
      <c r="A10" s="54"/>
      <c r="B10" s="54"/>
      <c r="C10" s="55">
        <f>C7/C9</f>
        <v>8.3413559322033901</v>
      </c>
      <c r="D10" s="55">
        <f t="shared" ref="D10:J10" si="0">D7/D9</f>
        <v>11.504424778761061</v>
      </c>
      <c r="E10" s="55">
        <f t="shared" si="0"/>
        <v>11.853448275862069</v>
      </c>
      <c r="F10" s="55">
        <f t="shared" si="0"/>
        <v>12.956521739130435</v>
      </c>
      <c r="G10" s="55">
        <f t="shared" si="0"/>
        <v>14.26576923076923</v>
      </c>
      <c r="H10" s="55">
        <f t="shared" si="0"/>
        <v>16.664661016949154</v>
      </c>
      <c r="I10" s="55">
        <f t="shared" si="0"/>
        <v>12</v>
      </c>
      <c r="J10" s="55">
        <f t="shared" si="0"/>
        <v>13.92</v>
      </c>
      <c r="K10" s="56">
        <v>14</v>
      </c>
      <c r="L10" s="56">
        <v>14</v>
      </c>
      <c r="M10" s="106">
        <v>14</v>
      </c>
    </row>
    <row r="11" spans="1:13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>
        <f>K10*129</f>
        <v>1806</v>
      </c>
      <c r="L11" s="54">
        <f>L10*L9</f>
        <v>2058</v>
      </c>
    </row>
    <row r="12" spans="1:13" x14ac:dyDescent="0.25">
      <c r="A12" s="54"/>
      <c r="B12" s="54"/>
      <c r="C12" s="54"/>
      <c r="D12" s="54"/>
      <c r="E12" s="54"/>
      <c r="F12" s="54"/>
      <c r="G12" s="54"/>
      <c r="H12" s="55">
        <f>1500/H9</f>
        <v>12.711864406779661</v>
      </c>
      <c r="I12" s="54"/>
      <c r="J12" s="54"/>
      <c r="K12" s="54"/>
      <c r="L12" s="54"/>
    </row>
    <row r="13" spans="1:13" x14ac:dyDescent="0.25">
      <c r="A13" s="54"/>
      <c r="B13" s="54"/>
      <c r="C13" s="54"/>
      <c r="D13" s="54"/>
      <c r="E13" s="54"/>
      <c r="F13" s="54"/>
      <c r="G13" s="54"/>
      <c r="H13" s="57" t="s">
        <v>117</v>
      </c>
      <c r="I13" s="54"/>
      <c r="J13" s="54"/>
      <c r="K13" s="54"/>
      <c r="L13" s="54"/>
    </row>
  </sheetData>
  <mergeCells count="2">
    <mergeCell ref="A1:G1"/>
    <mergeCell ref="A2:G2"/>
  </mergeCells>
  <pageMargins left="0.2" right="0.2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Budget 21-22</vt:lpstr>
      <vt:lpstr>Budget 20-21</vt:lpstr>
      <vt:lpstr>Budget 2019-20</vt:lpstr>
      <vt:lpstr>Budget 2018-19</vt:lpstr>
      <vt:lpstr> Budget 2017-18</vt:lpstr>
      <vt:lpstr>Actuals</vt:lpstr>
      <vt:lpstr>Sheet1</vt:lpstr>
      <vt:lpstr>yearbook</vt:lpstr>
      <vt:lpstr>' Budget 2017-18'!Print_Area</vt:lpstr>
      <vt:lpstr>Actuals!Print_Area</vt:lpstr>
      <vt:lpstr>'Budget 2018-19'!Print_Area</vt:lpstr>
      <vt:lpstr>'Budget 2019-20'!Print_Area</vt:lpstr>
      <vt:lpstr>'Budget 20-21'!Print_Area</vt:lpstr>
      <vt:lpstr>'Budget 21-22'!Print_Area</vt:lpstr>
      <vt:lpstr>yearbook!Print_Area</vt:lpstr>
      <vt:lpstr>' Budget 2017-18'!Print_Titles</vt:lpstr>
      <vt:lpstr>Actuals!Print_Titles</vt:lpstr>
      <vt:lpstr>'Budget 2018-19'!Print_Titles</vt:lpstr>
      <vt:lpstr>'Budget 2019-20'!Print_Titles</vt:lpstr>
      <vt:lpstr>'Budget 20-21'!Print_Titles</vt:lpstr>
      <vt:lpstr>'Budget 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Dry</dc:creator>
  <cp:lastModifiedBy>Wendy Muchi</cp:lastModifiedBy>
  <cp:lastPrinted>2021-04-12T13:17:05Z</cp:lastPrinted>
  <dcterms:created xsi:type="dcterms:W3CDTF">2005-02-11T00:48:59Z</dcterms:created>
  <dcterms:modified xsi:type="dcterms:W3CDTF">2021-04-12T13:17:54Z</dcterms:modified>
</cp:coreProperties>
</file>